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120" windowWidth="20730" windowHeight="1092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Под.6!$A$1:$N$207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Под.6!$A$1:$N$207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Под.6!$A$1:$N$207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Под.6!$A$1:$N$207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4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3" l="1"/>
  <c r="F8" i="13" l="1"/>
  <c r="F7" i="13"/>
  <c r="E7" i="13" s="1"/>
  <c r="G118" i="2" l="1"/>
  <c r="F170" i="5" l="1"/>
  <c r="F65" i="5"/>
  <c r="F52" i="5"/>
  <c r="G6" i="13" l="1"/>
  <c r="F57" i="6" l="1"/>
  <c r="G205" i="5" l="1"/>
  <c r="F23" i="2" l="1"/>
  <c r="F56" i="6" l="1"/>
  <c r="G56" i="6" s="1"/>
  <c r="G57" i="6"/>
  <c r="F6" i="13" l="1"/>
  <c r="E6" i="13"/>
  <c r="F65" i="6"/>
  <c r="G65" i="6" s="1"/>
  <c r="F63" i="6" l="1"/>
  <c r="E9" i="13" l="1"/>
  <c r="F9" i="13" l="1"/>
  <c r="B6" i="9"/>
  <c r="B6" i="8"/>
  <c r="B6" i="7"/>
  <c r="F44" i="4" l="1"/>
  <c r="F121" i="5" l="1"/>
  <c r="F8" i="3"/>
  <c r="F107" i="2" l="1"/>
  <c r="F92" i="2"/>
  <c r="F27" i="5" l="1"/>
  <c r="F21" i="4" l="1"/>
  <c r="F15" i="3" l="1"/>
  <c r="F6" i="2"/>
  <c r="F59" i="5" l="1"/>
  <c r="C5" i="12" l="1"/>
  <c r="C29" i="11"/>
  <c r="C17" i="11"/>
  <c r="C5" i="11"/>
  <c r="D225" i="8"/>
  <c r="F9" i="10" l="1"/>
  <c r="G9" i="10" s="1"/>
  <c r="F33" i="2" l="1"/>
  <c r="F10" i="2"/>
  <c r="F76" i="5" l="1"/>
  <c r="F33" i="6" l="1"/>
  <c r="F17" i="6" l="1"/>
  <c r="F152" i="5" l="1"/>
  <c r="F9" i="6" l="1"/>
  <c r="F53" i="6" l="1"/>
  <c r="G53" i="6" s="1"/>
  <c r="F95" i="6" l="1"/>
  <c r="F193" i="5" l="1"/>
  <c r="F62" i="5" l="1"/>
  <c r="F43" i="4" l="1"/>
  <c r="F79" i="6" l="1"/>
  <c r="C11" i="10" l="1"/>
  <c r="F11" i="10" s="1"/>
  <c r="G11" i="10" s="1"/>
  <c r="F20" i="2" l="1"/>
  <c r="F160" i="5" l="1"/>
  <c r="F100" i="2"/>
  <c r="F31" i="2" l="1"/>
  <c r="F82" i="5" l="1"/>
  <c r="E95" i="8" l="1"/>
  <c r="G95" i="8" s="1"/>
  <c r="C9" i="12"/>
  <c r="C4" i="12" l="1"/>
  <c r="C28" i="11"/>
  <c r="C16" i="11"/>
  <c r="C4" i="11"/>
  <c r="E23" i="9" l="1"/>
  <c r="E25" i="9"/>
  <c r="G25" i="9" s="1"/>
  <c r="D28" i="9"/>
  <c r="E26" i="9"/>
  <c r="G26" i="9" s="1"/>
  <c r="F10" i="13" l="1"/>
  <c r="F113" i="5" l="1"/>
  <c r="F112" i="5"/>
  <c r="F130" i="5" l="1"/>
  <c r="F6" i="5" l="1"/>
  <c r="E26" i="7" l="1"/>
  <c r="F43" i="2" l="1"/>
  <c r="F201" i="5" l="1"/>
  <c r="F107" i="5" l="1"/>
  <c r="F70" i="5" l="1"/>
  <c r="F9" i="4" l="1"/>
  <c r="E18" i="7" l="1"/>
  <c r="E96" i="8"/>
  <c r="F91" i="5" l="1"/>
  <c r="F81" i="5"/>
  <c r="F19" i="5" l="1"/>
  <c r="F162" i="5" l="1"/>
  <c r="F47" i="5"/>
  <c r="F110" i="2" l="1"/>
  <c r="D5" i="14" l="1"/>
  <c r="D4" i="14"/>
  <c r="C6" i="14" l="1"/>
  <c r="L96" i="8"/>
  <c r="L97" i="8"/>
  <c r="K98" i="8" l="1"/>
  <c r="F114" i="5"/>
  <c r="F30" i="2" l="1"/>
  <c r="F200" i="5" l="1"/>
  <c r="F31" i="6" l="1"/>
  <c r="F64" i="2" l="1"/>
  <c r="F74" i="2" l="1"/>
  <c r="F62" i="6" l="1"/>
  <c r="G62" i="6" s="1"/>
  <c r="F132" i="5" l="1"/>
  <c r="F9" i="2"/>
  <c r="F98" i="2" l="1"/>
  <c r="F8" i="2" l="1"/>
  <c r="F29" i="5" l="1"/>
  <c r="F77" i="2" l="1"/>
  <c r="F19" i="2" l="1"/>
  <c r="F184" i="5" l="1"/>
  <c r="F39" i="5"/>
  <c r="C13" i="10" l="1"/>
  <c r="F16" i="5" l="1"/>
  <c r="F15" i="6" l="1"/>
  <c r="F196" i="5" l="1"/>
  <c r="F13" i="3"/>
  <c r="F88" i="6" l="1"/>
  <c r="F90" i="6" s="1"/>
  <c r="F41" i="6"/>
  <c r="F16" i="6"/>
  <c r="F19" i="6" s="1"/>
  <c r="F108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6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6" i="5"/>
  <c r="F194" i="5" l="1"/>
  <c r="F173" i="5"/>
  <c r="F143" i="5"/>
  <c r="F67" i="5"/>
  <c r="F18" i="5"/>
  <c r="F64" i="6" l="1"/>
  <c r="G64" i="6" s="1"/>
  <c r="F20" i="4" l="1"/>
  <c r="F134" i="5" l="1"/>
  <c r="F116" i="5"/>
  <c r="F117" i="5"/>
  <c r="F109" i="5"/>
  <c r="F98" i="5"/>
  <c r="F69" i="5"/>
  <c r="F8" i="6" l="1"/>
  <c r="F188" i="5" l="1"/>
  <c r="F34" i="4"/>
  <c r="F12" i="5"/>
  <c r="F10" i="6" l="1"/>
  <c r="F9" i="5" l="1"/>
  <c r="F85" i="6" l="1"/>
  <c r="F204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5" i="5"/>
  <c r="F125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7" i="6" l="1"/>
  <c r="F199" i="5"/>
  <c r="F59" i="4"/>
  <c r="H5" i="12" l="1"/>
  <c r="F12" i="6" l="1"/>
  <c r="F43" i="5" l="1"/>
  <c r="F99" i="5"/>
  <c r="F176" i="5"/>
  <c r="F57" i="4"/>
  <c r="F148" i="5"/>
  <c r="F63" i="5"/>
  <c r="F31" i="5"/>
  <c r="F56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7" i="5" l="1"/>
  <c r="F165" i="5" l="1"/>
  <c r="F198" i="5"/>
  <c r="F103" i="5"/>
  <c r="F44" i="5"/>
  <c r="F68" i="6" l="1"/>
  <c r="G68" i="6" s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B64" i="1" l="1"/>
  <c r="C19" i="6"/>
  <c r="C28" i="6"/>
  <c r="G61" i="1"/>
  <c r="F207" i="5"/>
  <c r="C43" i="6"/>
  <c r="F61" i="4"/>
  <c r="B65" i="1"/>
  <c r="D119" i="2"/>
  <c r="G25" i="1"/>
  <c r="C33" i="3"/>
  <c r="G13" i="1"/>
  <c r="C18" i="6"/>
  <c r="F104" i="5"/>
  <c r="C7" i="10" l="1"/>
  <c r="H17" i="12"/>
  <c r="B66" i="1"/>
  <c r="G23" i="9"/>
  <c r="E22" i="9"/>
  <c r="G22" i="9" s="1"/>
  <c r="G24" i="9"/>
  <c r="D46" i="8"/>
  <c r="E41" i="8"/>
  <c r="G41" i="8" s="1"/>
  <c r="F7" i="10" l="1"/>
  <c r="G7" i="10" s="1"/>
  <c r="F92" i="6"/>
  <c r="F37" i="6"/>
  <c r="F147" i="5" l="1"/>
  <c r="F189" i="5" l="1"/>
  <c r="F8" i="5"/>
  <c r="F52" i="4" l="1"/>
  <c r="F180" i="5"/>
  <c r="F41" i="5"/>
  <c r="F115" i="5" l="1"/>
  <c r="F101" i="5"/>
  <c r="B11" i="12" l="1"/>
  <c r="G7" i="12" l="1"/>
  <c r="H7" i="12" s="1"/>
  <c r="G8" i="12"/>
  <c r="H8" i="12" s="1"/>
  <c r="H9" i="12"/>
  <c r="G4" i="12" l="1"/>
  <c r="G11" i="12" l="1"/>
  <c r="I18" i="12" s="1"/>
  <c r="H4" i="12"/>
  <c r="F49" i="4"/>
  <c r="F78" i="5"/>
  <c r="H11" i="12" l="1"/>
  <c r="F161" i="5"/>
  <c r="E11" i="12" l="1"/>
  <c r="F51" i="4"/>
  <c r="F191" i="5"/>
  <c r="F100" i="5" l="1"/>
  <c r="F69" i="6" l="1"/>
  <c r="G69" i="6" s="1"/>
  <c r="F124" i="5" l="1"/>
  <c r="F26" i="5" l="1"/>
  <c r="G17" i="7" l="1"/>
  <c r="E19" i="7"/>
  <c r="F38" i="4"/>
  <c r="F31" i="4"/>
  <c r="F187" i="5"/>
  <c r="F166" i="5"/>
  <c r="F150" i="5"/>
  <c r="F149" i="5"/>
  <c r="F168" i="5" l="1"/>
  <c r="F129" i="5"/>
  <c r="F84" i="5"/>
  <c r="F79" i="5"/>
  <c r="F35" i="5"/>
  <c r="F54" i="4"/>
  <c r="F190" i="5"/>
  <c r="F146" i="5"/>
  <c r="F178" i="5"/>
  <c r="F105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3" i="5"/>
  <c r="F202" i="5"/>
  <c r="F195" i="5"/>
  <c r="F192" i="5"/>
  <c r="F186" i="5"/>
  <c r="F183" i="5"/>
  <c r="F182" i="5"/>
  <c r="F181" i="5"/>
  <c r="F179" i="5"/>
  <c r="F175" i="5"/>
  <c r="F174" i="5"/>
  <c r="F172" i="5"/>
  <c r="F171" i="5"/>
  <c r="F167" i="5"/>
  <c r="F164" i="5"/>
  <c r="F163" i="5"/>
  <c r="F159" i="5"/>
  <c r="F158" i="5"/>
  <c r="F157" i="5"/>
  <c r="F156" i="5"/>
  <c r="F155" i="5"/>
  <c r="F154" i="5"/>
  <c r="F153" i="5"/>
  <c r="F151" i="5"/>
  <c r="F145" i="5"/>
  <c r="F144" i="5"/>
  <c r="F142" i="5"/>
  <c r="F141" i="5"/>
  <c r="F140" i="5"/>
  <c r="F139" i="5"/>
  <c r="F138" i="5"/>
  <c r="F137" i="5"/>
  <c r="F136" i="5"/>
  <c r="F135" i="5"/>
  <c r="F133" i="5"/>
  <c r="F131" i="5"/>
  <c r="F128" i="5"/>
  <c r="F127" i="5"/>
  <c r="F123" i="5"/>
  <c r="F122" i="5"/>
  <c r="F120" i="5"/>
  <c r="F119" i="5"/>
  <c r="F118" i="5"/>
  <c r="F111" i="5"/>
  <c r="F110" i="5"/>
  <c r="F106" i="5"/>
  <c r="F102" i="5"/>
  <c r="F97" i="5"/>
  <c r="F96" i="5"/>
  <c r="F94" i="5"/>
  <c r="F93" i="5"/>
  <c r="F92" i="5"/>
  <c r="F90" i="5"/>
  <c r="F89" i="5"/>
  <c r="F88" i="5"/>
  <c r="F87" i="5"/>
  <c r="F85" i="5"/>
  <c r="F83" i="5"/>
  <c r="F80" i="5"/>
  <c r="F77" i="5"/>
  <c r="F74" i="5"/>
  <c r="F73" i="5"/>
  <c r="F72" i="5"/>
  <c r="F68" i="5"/>
  <c r="F66" i="5"/>
  <c r="F60" i="5"/>
  <c r="F58" i="5"/>
  <c r="F57" i="5"/>
  <c r="F54" i="5"/>
  <c r="F53" i="5"/>
  <c r="F49" i="5"/>
  <c r="F48" i="5"/>
  <c r="F46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7" i="5"/>
  <c r="F81" i="6"/>
  <c r="F111" i="2"/>
  <c r="F7" i="2"/>
  <c r="F118" i="2" s="1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89" i="6" l="1"/>
  <c r="G89" i="6" s="1"/>
  <c r="G51" i="6"/>
  <c r="F72" i="6"/>
  <c r="F44" i="6"/>
  <c r="F60" i="4"/>
  <c r="F28" i="6"/>
  <c r="F43" i="6"/>
  <c r="F50" i="6"/>
  <c r="F32" i="3"/>
  <c r="E82" i="6"/>
  <c r="G51" i="1"/>
  <c r="G45" i="1"/>
  <c r="H20" i="12" s="1"/>
  <c r="G19" i="1"/>
  <c r="G26" i="1" s="1"/>
  <c r="C27" i="6"/>
  <c r="C44" i="6" s="1"/>
  <c r="F100" i="6"/>
  <c r="F101" i="6"/>
  <c r="F102" i="6"/>
  <c r="F99" i="6"/>
  <c r="B67" i="1" l="1"/>
  <c r="B63" i="1"/>
  <c r="H13" i="12" s="1"/>
  <c r="G78" i="6"/>
  <c r="G80" i="6"/>
  <c r="F45" i="6"/>
  <c r="G79" i="6"/>
  <c r="F103" i="6"/>
  <c r="H16" i="12" l="1"/>
  <c r="G72" i="6"/>
  <c r="F55" i="5"/>
  <c r="F205" i="5" l="1"/>
  <c r="F185" i="5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H15" i="12" l="1"/>
  <c r="H19" i="12" l="1"/>
  <c r="E10" i="13" l="1"/>
  <c r="I19" i="12"/>
  <c r="H21" i="12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51" authorId="0" guid="{D37B41A7-1E3A-4789-B796-9A6A1E2EB49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170+180+270+200+250+260=1330/6=222 среднемесячное значение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30квт за 4 дня
</t>
        </r>
      </text>
    </comment>
    <comment ref="F61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4" authorId="0" guid="{41E8F0F0-8660-47D9-B41D-FA082A84142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Май 2022
60+85+90+200+165+185=785/6=131 кВт среднемесячное значение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18квт за 4 дня
</t>
        </r>
      </text>
    </comment>
    <comment ref="F71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6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5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4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69" authorId="0" guid="{6C971EDF-4224-48F8-BCC1-B805AECD540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01.10.22
265+125+135+215+160+5=905/6=151 кВт среднемесячное значение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21квт за 4 дня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69" authorId="0" guid="{B05BD4A9-DF20-413A-A93D-FF266558066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7B8EEF60-5A59-4A41-9B73-0F47C79E194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4.xml><?xml version="1.0" encoding="utf-8"?>
<comments xmlns="http://schemas.openxmlformats.org/spreadsheetml/2006/main">
  <authors>
    <author>Бухгалтер</author>
  </authors>
  <commentList>
    <comment ref="C4" authorId="0" guid="{07375CC3-3093-46F3-AEFB-9447E337579B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<sst xmlns="http://schemas.openxmlformats.org/spreadsheetml/2006/main" count="2326" uniqueCount="2017">
  <si>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</si>
  <si>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</si>
  <si>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</si>
  <si>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</si>
  <si>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</si>
  <si>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</si>
  <si>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</si>
  <si>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</si>
  <si>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</si>
  <si>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</si>
  <si>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</si>
  <si>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</si>
  <si>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</si>
  <si>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</si>
  <si>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</si>
  <si>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</si>
  <si>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</si>
  <si>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</si>
  <si>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</si>
  <si>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</si>
  <si>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</si>
  <si>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</si>
  <si>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</si>
  <si>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</si>
  <si>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</si>
  <si>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</si>
  <si>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</si>
  <si>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</si>
  <si>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</si>
  <si>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</si>
  <si>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</si>
  <si>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</si>
  <si>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</si>
  <si>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</si>
  <si>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</si>
  <si>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</si>
  <si>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</si>
  <si>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</si>
  <si>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</si>
  <si>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</si>
  <si>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</si>
  <si>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</si>
  <si>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</si>
  <si>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</si>
  <si>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</si>
  <si>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</si>
  <si>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</si>
  <si>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</si>
  <si>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</si>
  <si>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</si>
  <si>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</si>
  <si>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</si>
  <si>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</si>
  <si>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</si>
  <si>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</si>
  <si>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</si>
  <si>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</si>
  <si>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</si>
  <si>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</si>
  <si>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</si>
  <si>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</si>
  <si>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</si>
  <si>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</si>
  <si>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</si>
  <si>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</si>
  <si>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</si>
  <si>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</si>
  <si>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</si>
  <si>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</si>
  <si>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</si>
  <si>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</si>
  <si>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</si>
  <si>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</si>
  <si>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</si>
  <si>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</si>
  <si>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</si>
  <si>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</si>
  <si>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</si>
  <si>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</si>
  <si>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</si>
  <si>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</si>
  <si>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</si>
  <si>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</si>
  <si>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</si>
  <si>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</si>
  <si>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</si>
  <si>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</si>
  <si>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</si>
  <si>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</si>
  <si>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</si>
  <si>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</si>
  <si>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</si>
  <si>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</si>
  <si>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</si>
  <si>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</si>
  <si>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</si>
  <si>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</si>
  <si>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</si>
  <si>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</si>
  <si>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</si>
  <si>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</si>
  <si>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</si>
  <si>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</si>
  <si>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</si>
  <si>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</si>
  <si>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</si>
  <si>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</si>
  <si>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</si>
  <si>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</si>
  <si>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</si>
  <si>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</si>
  <si>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</si>
  <si>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</si>
  <si>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</si>
  <si>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</si>
  <si>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</si>
  <si>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</si>
  <si>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</si>
  <si>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</si>
  <si>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</si>
  <si>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</si>
  <si>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</si>
  <si>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</si>
  <si>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</si>
  <si>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</si>
  <si>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</si>
  <si>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</si>
  <si>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</si>
  <si>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</si>
  <si>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</si>
  <si>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</si>
  <si>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</si>
  <si>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</si>
  <si>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</si>
  <si>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</si>
  <si>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</si>
  <si>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</si>
  <si>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</si>
  <si>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</si>
  <si>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</si>
  <si>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</si>
  <si>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</si>
  <si>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</si>
  <si>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</si>
  <si>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</si>
  <si>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</si>
  <si>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</si>
  <si>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</si>
  <si>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</si>
  <si>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</si>
  <si>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</si>
  <si>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</si>
  <si>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</si>
  <si>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</si>
  <si>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</si>
  <si>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</si>
  <si>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</si>
  <si>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</si>
  <si>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</si>
  <si>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</si>
  <si>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</si>
  <si>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</si>
  <si>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</si>
  <si>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</si>
  <si>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</si>
  <si>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</si>
  <si>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</si>
  <si>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</si>
  <si>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</si>
  <si>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</si>
  <si>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</si>
  <si>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</si>
  <si>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</si>
  <si>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</si>
  <si>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</si>
  <si>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</si>
  <si>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</si>
  <si>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</si>
  <si>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</si>
  <si>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</si>
  <si>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</si>
  <si>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</si>
  <si>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</si>
  <si>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</si>
  <si>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</si>
  <si>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</si>
  <si>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</si>
  <si>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</si>
  <si>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</si>
  <si>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</si>
  <si>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</si>
  <si>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</si>
  <si>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</si>
  <si>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</si>
  <si>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</si>
  <si>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</si>
  <si>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</si>
  <si>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</si>
  <si>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</si>
  <si>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</si>
  <si>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</si>
  <si>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</si>
  <si>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</si>
  <si>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</si>
  <si>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</si>
  <si>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</si>
  <si>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</si>
  <si>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</si>
  <si>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</si>
  <si>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</si>
  <si>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</si>
  <si>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</si>
  <si>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</si>
  <si>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</si>
  <si>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</si>
  <si>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</si>
  <si>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</si>
  <si>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</si>
  <si>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</si>
  <si>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</si>
  <si>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</si>
  <si>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</si>
  <si>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</si>
  <si>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</si>
  <si>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</si>
  <si>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</si>
  <si>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</si>
  <si>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</si>
  <si>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</si>
  <si>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</si>
  <si>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</si>
  <si>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</si>
  <si>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</si>
  <si>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</si>
  <si>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</si>
  <si>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</si>
  <si>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</si>
  <si>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</si>
  <si>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</si>
  <si>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</si>
  <si>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</si>
  <si>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</si>
  <si>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</si>
  <si>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</si>
  <si>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</si>
  <si>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</si>
  <si>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</si>
  <si>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</si>
  <si>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</si>
  <si>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</si>
  <si>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</si>
  <si>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</si>
  <si>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</si>
  <si>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</si>
  <si>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</si>
  <si>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</si>
  <si>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</si>
  <si>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</si>
  <si>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</si>
  <si>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</si>
  <si>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</si>
  <si>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</si>
  <si>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</si>
  <si>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</si>
  <si>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</si>
  <si>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</si>
  <si>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</si>
  <si>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</si>
  <si>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</si>
  <si>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</si>
  <si>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</si>
  <si>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</si>
  <si>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</si>
  <si>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</si>
  <si>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</si>
  <si>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</si>
  <si>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</si>
  <si>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</si>
  <si>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</si>
  <si>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</si>
  <si>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</si>
  <si>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</si>
  <si>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</si>
  <si>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</si>
  <si>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</si>
  <si>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</si>
  <si>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</si>
  <si>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</si>
  <si>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</si>
  <si>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</si>
  <si>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</si>
  <si>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</si>
  <si>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</si>
  <si>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</si>
  <si>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</si>
  <si>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</si>
  <si>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</si>
  <si>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</si>
  <si>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</si>
  <si>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</si>
  <si>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</si>
  <si>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</si>
  <si>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</si>
  <si>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</si>
  <si>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</si>
  <si>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</si>
  <si>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</si>
  <si>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</si>
  <si>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</si>
  <si>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</si>
  <si>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</si>
  <si>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</si>
  <si>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</si>
  <si>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</si>
  <si>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</si>
  <si>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</si>
  <si>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</si>
  <si>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</si>
  <si>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</si>
  <si>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</si>
  <si>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</si>
  <si>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</si>
  <si>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</si>
  <si>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</si>
  <si>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</si>
  <si>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</si>
  <si>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</si>
  <si>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</si>
  <si>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</si>
  <si>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</si>
  <si>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</si>
  <si>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</si>
  <si>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</si>
  <si>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</si>
  <si>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</si>
  <si>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</si>
  <si>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</si>
  <si>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</si>
  <si>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</si>
  <si>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</si>
  <si>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</si>
  <si>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</si>
  <si>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</si>
  <si>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</si>
  <si>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</si>
  <si>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</si>
  <si>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</si>
  <si>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</si>
  <si>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</si>
  <si>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</si>
  <si>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</si>
  <si>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</si>
  <si>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</si>
  <si>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</si>
  <si>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</si>
  <si>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</si>
  <si>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</si>
  <si>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</si>
  <si>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</si>
  <si>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</si>
  <si>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</si>
  <si>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</si>
  <si>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</si>
  <si>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</si>
  <si>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</si>
  <si>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</si>
  <si>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</si>
  <si>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</si>
  <si>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</si>
  <si>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</si>
  <si>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</si>
  <si>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</si>
  <si>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</si>
  <si>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</si>
  <si>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</si>
  <si>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</si>
  <si>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</si>
  <si>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</si>
  <si>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</si>
  <si>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</si>
  <si>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</si>
  <si>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</si>
  <si>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</si>
  <si>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</si>
  <si>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</si>
  <si>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</si>
  <si>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</si>
  <si>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</si>
  <si>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</si>
  <si>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</si>
  <si>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</si>
  <si>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</si>
  <si>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</si>
  <si>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</si>
  <si>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</si>
  <si>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</si>
  <si>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</si>
  <si>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</si>
  <si>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</si>
  <si>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</si>
  <si>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</si>
  <si>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</si>
  <si>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</si>
  <si>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</si>
  <si>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</si>
  <si>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</si>
  <si>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</si>
  <si>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</si>
  <si>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</si>
  <si>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</si>
  <si>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</si>
  <si>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</si>
  <si>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</si>
  <si>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</si>
  <si>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</si>
  <si>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</si>
  <si>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</si>
  <si>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</si>
  <si>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</si>
  <si>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</si>
  <si>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</si>
  <si>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</si>
  <si>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</si>
  <si>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</si>
  <si>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</si>
  <si>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</si>
  <si>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</si>
  <si>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</si>
  <si>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</si>
  <si>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</si>
  <si>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</si>
  <si>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</si>
  <si>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</si>
  <si>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</si>
  <si>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</si>
  <si>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</si>
  <si>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</si>
  <si>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</si>
  <si>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</si>
  <si>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</si>
  <si>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</si>
  <si>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</si>
  <si>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</si>
  <si>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</si>
  <si>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</si>
  <si>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</si>
  <si>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</si>
  <si>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</si>
  <si>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</si>
  <si>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</si>
  <si>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</si>
  <si>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</si>
  <si>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</si>
  <si>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</si>
  <si>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</si>
  <si>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</si>
  <si>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</si>
  <si>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</si>
  <si>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</si>
  <si>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</si>
  <si>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</si>
  <si>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</si>
  <si>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</si>
  <si>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</si>
  <si>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</si>
  <si>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</si>
  <si>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</si>
  <si>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</si>
  <si>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</si>
  <si>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</si>
  <si>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</si>
  <si>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</si>
  <si>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</si>
  <si>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</si>
  <si>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</si>
  <si>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</si>
  <si>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</si>
  <si>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</si>
  <si>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</si>
  <si>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</si>
  <si>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</si>
  <si>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</si>
  <si>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</si>
  <si>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</si>
  <si>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</si>
  <si>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</si>
  <si>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</si>
  <si>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</si>
  <si>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</si>
  <si>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</si>
  <si>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</si>
  <si>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</si>
  <si>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</si>
  <si>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</si>
  <si>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</si>
  <si>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</si>
  <si>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</si>
  <si>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</si>
  <si>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</si>
  <si>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</si>
  <si>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</si>
  <si>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</si>
  <si>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</si>
  <si>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</si>
  <si>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</si>
  <si>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</si>
  <si>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</si>
  <si>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</si>
  <si>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</si>
  <si>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</si>
  <si>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</si>
  <si>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</si>
  <si>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</si>
  <si>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</si>
  <si>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</si>
  <si>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</si>
  <si>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</si>
  <si>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</si>
  <si>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</si>
  <si>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</si>
  <si>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</si>
  <si>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</si>
  <si>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</si>
  <si>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</si>
  <si>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</si>
  <si>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</si>
  <si>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</si>
  <si>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</si>
  <si>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</si>
  <si>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</si>
  <si>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</si>
  <si>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</si>
  <si>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</si>
  <si>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</si>
  <si>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</si>
  <si>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</si>
  <si>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</si>
  <si>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</si>
  <si>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</si>
  <si>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</si>
  <si>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</si>
  <si>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</si>
  <si>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</si>
  <si>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</si>
  <si>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</si>
  <si>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</si>
  <si>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</si>
  <si>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</si>
  <si>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</si>
  <si>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</si>
  <si>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</si>
  <si>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</si>
  <si>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</si>
  <si>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</si>
  <si>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</si>
  <si>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</si>
  <si>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</si>
  <si>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</si>
  <si>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</si>
  <si>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</si>
  <si>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</si>
  <si>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</si>
  <si>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</si>
  <si>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</si>
  <si>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</si>
  <si>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</si>
  <si>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</si>
  <si>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</si>
  <si>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</si>
  <si>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</si>
  <si>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</si>
  <si>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</si>
  <si>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</si>
  <si>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</si>
  <si>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</si>
  <si>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</si>
  <si>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</si>
  <si>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</si>
  <si>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</si>
  <si>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</si>
  <si>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</si>
  <si>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</si>
  <si>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</si>
  <si>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</si>
  <si>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</si>
  <si>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</si>
  <si>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</si>
  <si>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</si>
  <si>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</si>
  <si>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</si>
  <si>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</si>
  <si>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</si>
  <si>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</si>
  <si>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</si>
  <si>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</si>
  <si>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</si>
  <si>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</si>
  <si>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</si>
  <si>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</si>
  <si>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</si>
  <si>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</si>
  <si>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</si>
  <si>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</si>
  <si>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</si>
  <si>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</si>
  <si>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</si>
  <si>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</si>
  <si>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</si>
  <si>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</si>
  <si>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</si>
  <si>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</si>
  <si>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</si>
  <si>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</si>
  <si>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</si>
  <si>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</si>
  <si>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</si>
  <si>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</si>
  <si>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</si>
  <si>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</si>
  <si>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</si>
  <si>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</si>
  <si>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</si>
  <si>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</si>
  <si>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</si>
  <si>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</si>
  <si>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</si>
  <si>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</si>
  <si>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</si>
  <si>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</si>
  <si>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</si>
  <si>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</si>
  <si>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</si>
  <si>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</si>
  <si>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</si>
  <si>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</si>
  <si>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</si>
  <si>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</si>
  <si>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</si>
  <si>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</si>
  <si>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</si>
  <si>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</si>
  <si>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</si>
  <si>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</si>
  <si>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</si>
  <si>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</si>
  <si>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</si>
  <si>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</si>
  <si>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</si>
  <si>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</si>
  <si>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</si>
  <si>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</si>
  <si>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</si>
  <si>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</si>
  <si>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</si>
  <si>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</si>
  <si>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</si>
  <si>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</si>
  <si>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</si>
  <si>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</si>
  <si>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</si>
  <si>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</si>
  <si>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</si>
  <si>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</si>
  <si>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</si>
  <si>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</si>
  <si>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</si>
  <si>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</si>
  <si>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</si>
  <si>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</si>
  <si>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</si>
  <si>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</si>
  <si>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</si>
  <si>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</si>
  <si>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</si>
  <si>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</si>
  <si>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</si>
  <si>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</si>
  <si>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</si>
  <si>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</si>
  <si>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</si>
  <si>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</si>
  <si>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</si>
  <si>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</si>
  <si>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</si>
  <si>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</si>
  <si>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</si>
  <si>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</si>
  <si>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</si>
  <si>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</si>
  <si>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</si>
  <si>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</si>
  <si>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</si>
  <si>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</si>
  <si>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</si>
  <si>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</si>
  <si>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</si>
  <si>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</si>
  <si>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</si>
  <si>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</si>
  <si>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</si>
  <si>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</si>
  <si>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</si>
  <si>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</si>
  <si>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</si>
  <si>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</si>
  <si>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</si>
  <si>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</si>
  <si>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</si>
  <si>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</si>
  <si>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</si>
  <si>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</si>
  <si>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</si>
  <si>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</si>
  <si>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</si>
  <si>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</si>
  <si>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</si>
  <si>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</si>
  <si>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</si>
  <si>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</si>
  <si>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</si>
  <si>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</si>
  <si>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</si>
  <si>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</si>
  <si>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</si>
  <si>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</si>
  <si>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</si>
  <si>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</si>
  <si>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</si>
  <si>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</si>
  <si>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</si>
  <si>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</si>
  <si>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</si>
  <si>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</si>
  <si>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</si>
  <si>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</si>
  <si>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</si>
  <si>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</si>
  <si>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</si>
  <si>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</si>
  <si>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</si>
  <si>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</si>
  <si>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</si>
  <si>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</si>
  <si>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</si>
  <si>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</si>
  <si>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</si>
  <si>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</si>
  <si>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</si>
  <si>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</si>
  <si>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</si>
  <si>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</si>
  <si>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</si>
  <si>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</si>
  <si>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</si>
  <si>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</si>
  <si>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</si>
  <si>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</si>
  <si>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</si>
  <si>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</si>
  <si>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</si>
  <si>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</si>
  <si>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</si>
  <si>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</si>
  <si>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</si>
  <si>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</si>
  <si>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</si>
  <si>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</si>
  <si>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</si>
  <si>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</si>
  <si>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</si>
  <si>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</si>
  <si>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</si>
  <si>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</si>
  <si>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</si>
  <si>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</si>
  <si>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</si>
  <si>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</si>
  <si>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</si>
  <si>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</si>
  <si>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</si>
  <si>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</si>
  <si>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</si>
  <si>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</si>
  <si>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</si>
  <si>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</si>
  <si>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</si>
  <si>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</si>
  <si>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</si>
  <si>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</si>
  <si>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</si>
  <si>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</si>
  <si>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</si>
  <si>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</si>
  <si>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</si>
  <si>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</si>
  <si>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</si>
  <si>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</si>
  <si>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</si>
  <si>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</si>
  <si>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</si>
  <si>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</si>
  <si>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</si>
  <si>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</si>
  <si>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</si>
  <si>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</si>
  <si>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</si>
  <si>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</si>
  <si>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</si>
  <si>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</si>
  <si>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</si>
  <si>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</si>
  <si>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</si>
  <si>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</si>
  <si>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</si>
  <si>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</si>
  <si>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</si>
  <si>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</si>
  <si>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</si>
  <si>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</si>
  <si>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</si>
  <si>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</si>
  <si>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</si>
  <si>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</si>
  <si>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</si>
  <si>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</si>
  <si>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</si>
  <si>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</si>
  <si>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</si>
  <si>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</si>
  <si>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</si>
  <si>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</si>
  <si>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</si>
  <si>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</si>
  <si>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</si>
  <si>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</si>
  <si>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</si>
  <si>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</si>
  <si>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</si>
  <si>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</si>
  <si>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</si>
  <si>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</si>
  <si>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</si>
  <si>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</si>
  <si>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</si>
  <si>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</si>
  <si>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</si>
  <si>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</si>
  <si>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</si>
  <si>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</si>
  <si>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</si>
  <si>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</si>
  <si>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</si>
  <si>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</si>
  <si>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</si>
  <si>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</si>
  <si>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</si>
  <si>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</si>
  <si>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</si>
  <si>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</si>
  <si>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</si>
  <si>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</si>
  <si>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</si>
  <si>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</si>
  <si>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</si>
  <si>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</si>
  <si>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</si>
  <si>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</si>
  <si>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</si>
  <si>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</si>
  <si>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</si>
  <si>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</si>
  <si>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</si>
  <si>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</si>
  <si>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</si>
  <si>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</si>
  <si>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</si>
  <si>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</si>
  <si>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</si>
  <si>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</si>
  <si>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</si>
  <si>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</si>
  <si>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</si>
  <si>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</si>
  <si>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</si>
  <si>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</si>
  <si>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</si>
  <si>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</si>
  <si>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</si>
  <si>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</si>
  <si>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</si>
  <si>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</si>
  <si>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</si>
  <si>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</si>
  <si>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</si>
  <si>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</si>
  <si>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</si>
  <si>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</si>
  <si>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</si>
  <si>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</si>
  <si>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</si>
  <si>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</si>
  <si>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</si>
  <si>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</si>
  <si>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</si>
  <si>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</si>
  <si>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</si>
  <si>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</si>
  <si>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</si>
  <si>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</si>
  <si>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</si>
  <si>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</si>
  <si>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</si>
  <si>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</si>
  <si>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</si>
  <si>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</si>
  <si>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</si>
  <si>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</si>
  <si>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</si>
  <si>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</si>
  <si>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</si>
  <si>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</si>
  <si>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</si>
  <si>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</si>
  <si>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</si>
  <si>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</si>
  <si>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</si>
  <si>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</si>
  <si>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</si>
  <si>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</si>
  <si>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</si>
  <si>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</si>
  <si>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</si>
  <si>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</si>
  <si>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</si>
  <si>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</si>
  <si>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</si>
  <si>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</si>
  <si>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</si>
  <si>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00377492-05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</si>
  <si>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</si>
  <si>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</si>
  <si>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</si>
  <si>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</si>
  <si>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</si>
  <si>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</si>
  <si>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</si>
  <si>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</si>
  <si>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</si>
  <si>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</si>
  <si>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</si>
  <si>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</si>
  <si>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</si>
  <si>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</si>
  <si>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</si>
  <si>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</si>
  <si>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</si>
  <si>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</si>
  <si>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</si>
  <si>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</si>
  <si>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</si>
  <si>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</si>
  <si>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</si>
  <si>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</si>
  <si>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</si>
  <si>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00379113-05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</si>
  <si>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</si>
  <si>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</si>
  <si>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</si>
  <si>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</si>
  <si>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</si>
  <si>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</si>
  <si>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</si>
  <si>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</si>
  <si>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</si>
  <si>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</si>
  <si>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</si>
  <si>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</si>
  <si>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</si>
  <si>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</si>
  <si>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</si>
  <si>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</si>
  <si>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</si>
  <si>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</si>
  <si>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</si>
  <si>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</si>
  <si>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</si>
  <si>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</si>
  <si>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</si>
  <si>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</si>
  <si>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</si>
  <si>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</si>
  <si>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</si>
  <si>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</si>
  <si>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</si>
  <si>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</si>
  <si>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</si>
  <si>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</si>
  <si>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</si>
  <si>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</si>
  <si>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</si>
  <si>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</si>
  <si>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</si>
  <si>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</si>
  <si>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</si>
  <si>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</si>
  <si>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</si>
  <si>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</si>
  <si>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</si>
  <si>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</si>
  <si>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</si>
  <si>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</si>
  <si>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</si>
  <si>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</si>
  <si>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</si>
  <si>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</si>
  <si>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</si>
  <si>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</si>
  <si>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</si>
  <si>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</si>
  <si>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</si>
  <si>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</si>
  <si>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</si>
  <si>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</si>
  <si>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</si>
  <si>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</si>
  <si>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</si>
  <si>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</si>
  <si>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</si>
  <si>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</si>
  <si>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</si>
  <si>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</si>
  <si>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</si>
  <si>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</si>
  <si>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</si>
  <si>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</si>
  <si>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</si>
  <si>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</si>
  <si>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</si>
  <si>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</si>
  <si>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</si>
  <si>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</si>
  <si>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</si>
  <si>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</si>
  <si>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</si>
  <si>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</si>
  <si>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</si>
  <si>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</si>
  <si>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</si>
  <si>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</si>
  <si>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</si>
  <si>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</si>
  <si>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</si>
  <si>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</si>
  <si>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</si>
  <si>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</si>
  <si>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</si>
  <si>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</si>
  <si>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</si>
  <si>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</si>
  <si>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</si>
  <si>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</si>
  <si>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</si>
  <si>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</si>
  <si>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</si>
  <si>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</si>
  <si>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</si>
  <si>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</si>
  <si>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</si>
  <si>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</si>
  <si>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</si>
  <si>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</si>
  <si>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</si>
  <si>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</si>
  <si>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</si>
  <si>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</si>
  <si>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</si>
  <si>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</si>
  <si>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</si>
  <si>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</si>
  <si>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</si>
  <si>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</si>
  <si>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</si>
  <si>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</si>
  <si>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</si>
  <si>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</si>
  <si>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</si>
  <si>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</si>
  <si>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</si>
  <si>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</si>
  <si>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</si>
  <si>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</si>
  <si>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</si>
  <si>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</si>
  <si>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</si>
  <si>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</si>
  <si>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</si>
  <si>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</si>
  <si>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</si>
  <si>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</si>
  <si>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</si>
  <si>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</si>
  <si>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</si>
  <si>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</si>
  <si>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</si>
  <si>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</si>
  <si>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</si>
  <si>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</si>
  <si>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</si>
  <si>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</si>
  <si>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</si>
  <si>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</si>
  <si>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</si>
  <si>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</si>
  <si>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</si>
  <si>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</si>
  <si>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</si>
  <si>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</si>
  <si>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</si>
  <si>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</si>
  <si>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</si>
  <si>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</si>
  <si>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</si>
  <si>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</si>
  <si>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</si>
  <si>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</si>
  <si>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</si>
  <si>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</si>
  <si>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</si>
  <si>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</si>
  <si>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</si>
  <si>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</si>
  <si>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</si>
  <si>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</si>
  <si>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</si>
  <si>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</si>
  <si>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</si>
  <si>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</si>
  <si>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</si>
  <si>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</si>
  <si>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</si>
  <si>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</si>
  <si>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</si>
  <si>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</si>
  <si>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</si>
  <si>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</si>
  <si>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</si>
  <si>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</si>
  <si>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</si>
  <si>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</si>
  <si>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</si>
  <si>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</si>
  <si>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</si>
  <si>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</si>
  <si>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</si>
  <si>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</si>
  <si>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</si>
  <si>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</si>
  <si>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</si>
  <si>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</si>
  <si>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</si>
  <si>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</si>
  <si>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</si>
  <si>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</si>
  <si>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</si>
  <si>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</si>
  <si>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</si>
  <si>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</si>
  <si>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</si>
  <si>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</si>
  <si>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</si>
  <si>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</si>
  <si>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</si>
  <si>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</si>
  <si>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</si>
  <si>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</si>
  <si>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</si>
  <si>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</si>
  <si>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</si>
  <si>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</si>
  <si>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</si>
  <si>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</si>
  <si>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</si>
  <si>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</si>
  <si>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</si>
  <si>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</si>
  <si>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</si>
  <si>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</si>
  <si>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</si>
  <si>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</si>
  <si>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</si>
  <si>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</si>
  <si>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</si>
  <si>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</si>
  <si>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</si>
  <si>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</si>
  <si>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</si>
  <si>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</si>
  <si>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</si>
  <si>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</si>
  <si>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</si>
  <si>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</si>
  <si>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</si>
  <si>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</si>
  <si>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</si>
  <si>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</si>
  <si>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</si>
  <si>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</si>
  <si>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</si>
  <si>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</si>
  <si>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</si>
  <si>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</si>
  <si>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</si>
  <si>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</si>
  <si>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</si>
  <si>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</si>
  <si>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</si>
  <si>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</si>
  <si>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</si>
  <si>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</si>
  <si>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</si>
  <si>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</si>
  <si>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</si>
  <si>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</si>
  <si>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</si>
  <si>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</si>
  <si>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</si>
  <si>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</si>
  <si>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</si>
  <si>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</si>
  <si>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</si>
  <si>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</si>
  <si>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</si>
  <si>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</si>
  <si>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</si>
  <si>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</si>
  <si>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</si>
  <si>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</si>
  <si>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</si>
  <si>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</si>
  <si>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</si>
  <si>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</si>
  <si>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</si>
  <si>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</si>
  <si>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</si>
  <si>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</si>
  <si>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</si>
  <si>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</si>
  <si>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</si>
  <si>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</si>
  <si>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</si>
  <si>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</si>
  <si>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</si>
  <si>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</si>
  <si>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</si>
  <si>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</si>
  <si>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</si>
  <si>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</si>
  <si>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</si>
  <si>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</si>
  <si>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</si>
  <si>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</si>
  <si>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</si>
  <si>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</si>
  <si>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</si>
  <si>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</si>
  <si>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</si>
  <si>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</si>
  <si>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</si>
  <si>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</si>
  <si>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</si>
  <si>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</si>
  <si>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</si>
  <si>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</si>
  <si>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</si>
  <si>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</si>
  <si>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</si>
  <si>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</si>
  <si>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</si>
  <si>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</si>
  <si>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</si>
  <si>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</si>
  <si>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</si>
  <si>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</si>
  <si>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</si>
  <si>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</si>
  <si>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</si>
  <si>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</si>
  <si>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</si>
  <si>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</si>
  <si>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</si>
  <si>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</si>
  <si>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</si>
  <si>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</si>
  <si>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</si>
  <si>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</si>
  <si>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</si>
  <si>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</si>
  <si>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</si>
  <si>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</si>
  <si>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</si>
  <si>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</si>
  <si>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</si>
  <si>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</si>
  <si>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</si>
  <si>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</si>
  <si>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</si>
  <si>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</si>
  <si>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</si>
  <si>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</si>
  <si>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</si>
  <si>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</si>
  <si>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</si>
  <si>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</si>
  <si>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</si>
  <si>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</si>
  <si>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</si>
  <si>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</si>
  <si>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</si>
  <si>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</si>
  <si>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</si>
  <si>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</si>
  <si>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</si>
  <si>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</si>
  <si>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</si>
  <si>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</si>
  <si>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</si>
  <si>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</si>
  <si>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</si>
  <si>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</si>
  <si>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</si>
  <si>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</si>
  <si>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</si>
  <si>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</si>
  <si>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</si>
  <si>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</si>
  <si>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</si>
  <si>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</si>
  <si>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</si>
  <si>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</si>
  <si>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</si>
  <si>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</si>
  <si>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</si>
  <si>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</si>
  <si>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</si>
  <si>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</si>
  <si>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</si>
  <si>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</si>
  <si>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</si>
  <si>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</si>
  <si>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</si>
  <si>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</si>
  <si>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</si>
  <si>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</si>
  <si>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</si>
  <si>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</si>
  <si>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</si>
  <si>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</si>
  <si>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</si>
  <si>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</si>
  <si>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</si>
  <si>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</si>
  <si>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</si>
  <si>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</si>
  <si>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</si>
  <si>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</si>
  <si>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</si>
  <si>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</si>
  <si>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</si>
  <si>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</si>
  <si>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</si>
  <si>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</si>
  <si>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</si>
  <si>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</si>
  <si>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</si>
  <si>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</si>
  <si>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</si>
  <si>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</si>
  <si>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</si>
  <si>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</si>
  <si>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</si>
  <si>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</si>
  <si>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</si>
  <si>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</si>
  <si>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</si>
  <si>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</si>
  <si>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</si>
  <si>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</si>
  <si>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</si>
  <si>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</si>
  <si>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</si>
  <si>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</si>
  <si>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</si>
  <si>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</si>
  <si>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</si>
  <si>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</si>
  <si>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</si>
  <si>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</si>
  <si>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</si>
  <si>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</si>
  <si>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</si>
  <si>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</si>
  <si>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</si>
  <si>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</si>
  <si>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</si>
  <si>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</si>
  <si>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</si>
  <si>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</si>
  <si>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</si>
  <si>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</si>
  <si>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</si>
  <si>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</si>
  <si>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</si>
  <si>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</si>
  <si>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</si>
  <si>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</si>
  <si>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</si>
  <si>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</si>
  <si>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</si>
  <si>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</si>
  <si>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</si>
  <si>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</si>
  <si>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</si>
  <si>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</si>
  <si>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</si>
  <si>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</si>
  <si>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</si>
  <si>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</si>
  <si>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</si>
  <si>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</si>
  <si>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</si>
  <si>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</si>
  <si>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</si>
  <si>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</si>
  <si>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</si>
  <si>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</si>
  <si>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</si>
  <si>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</si>
  <si>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</si>
  <si>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</si>
  <si>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</si>
  <si>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</si>
  <si>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</si>
  <si>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</si>
  <si>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</si>
  <si>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</si>
  <si>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</si>
  <si>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</si>
  <si>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</si>
  <si>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</si>
  <si>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</si>
  <si>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</si>
  <si>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</si>
  <si>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</si>
  <si>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</si>
  <si>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</si>
  <si>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</si>
  <si>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</si>
  <si>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</si>
  <si>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</si>
  <si>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</si>
  <si>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</si>
  <si>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</si>
  <si>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</si>
  <si>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</si>
  <si>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</si>
  <si>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</si>
  <si>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 xml:space="preserve"> кв.м. - площадь всех помещений, находящихся в собственности в корпусах 1,2, 4, 5 и 6.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</si>
  <si>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</si>
  <si>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</si>
  <si>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</si>
  <si>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</si>
  <si>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</si>
  <si>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</si>
  <si>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</si>
  <si>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</si>
  <si>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</si>
  <si>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</si>
  <si>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</si>
  <si>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</si>
  <si>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</si>
  <si>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</si>
  <si>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</si>
  <si>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</si>
  <si>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</si>
  <si>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</si>
  <si>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</si>
  <si>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</si>
  <si>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</si>
  <si>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</si>
  <si>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</si>
  <si>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</si>
  <si>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</si>
  <si>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</si>
  <si>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</si>
  <si>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</si>
  <si>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</si>
  <si>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</si>
  <si>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</si>
  <si>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</si>
  <si>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</si>
  <si>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</si>
  <si>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</si>
  <si>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</si>
  <si>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</si>
  <si>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</si>
  <si>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</si>
  <si>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</si>
  <si>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</si>
  <si>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</si>
  <si>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</si>
  <si>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</si>
  <si>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</si>
  <si>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</si>
  <si>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</si>
  <si>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</si>
  <si>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</si>
  <si>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</si>
  <si>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</si>
  <si>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</si>
  <si>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</si>
  <si>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</si>
  <si>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</si>
  <si>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</si>
  <si>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</si>
  <si>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</si>
  <si>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</si>
  <si>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</si>
  <si>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</si>
  <si>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</si>
  <si>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</si>
  <si>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</si>
  <si>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</si>
  <si>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</si>
  <si>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</si>
  <si>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</si>
  <si>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</si>
  <si>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</si>
  <si>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</si>
  <si>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</si>
  <si>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</si>
  <si>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</si>
  <si>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</si>
  <si>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</si>
  <si>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</si>
  <si>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</si>
  <si>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</si>
  <si>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</si>
  <si>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</si>
  <si>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</si>
  <si>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</si>
  <si>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</si>
  <si>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</si>
  <si>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</si>
  <si>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</si>
  <si>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</si>
  <si>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</si>
  <si>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</si>
  <si>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</si>
  <si>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</si>
  <si>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</si>
  <si>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</si>
  <si>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</si>
  <si>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</si>
  <si>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</si>
  <si>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</si>
  <si>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</si>
  <si>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</si>
  <si>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</si>
  <si>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</si>
  <si>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</si>
  <si>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</si>
  <si>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</si>
  <si>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</si>
  <si>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</si>
  <si>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</si>
  <si>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</si>
  <si>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</si>
  <si>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</si>
  <si>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</si>
  <si>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</si>
  <si>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</si>
  <si>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</si>
  <si>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</si>
  <si>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</si>
  <si>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</si>
  <si>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</si>
  <si>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</si>
  <si>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</si>
  <si>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</si>
  <si>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</si>
  <si>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</si>
  <si>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</si>
  <si>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</si>
  <si>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</si>
  <si>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</si>
  <si>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</si>
  <si>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</si>
  <si>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</si>
  <si>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</si>
  <si>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</si>
  <si>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</si>
  <si>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</si>
  <si>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</si>
  <si>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</si>
  <si>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</si>
  <si>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</si>
  <si>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</si>
  <si>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</si>
  <si>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</si>
  <si>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</si>
  <si>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</si>
  <si>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</si>
  <si>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</si>
  <si>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</si>
  <si>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</si>
  <si>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</si>
  <si>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</si>
  <si>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</si>
  <si>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</si>
  <si>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</si>
  <si>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</si>
  <si>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Вымпелком "Билайн"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</si>
  <si>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</si>
  <si>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</si>
  <si>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</si>
  <si>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</si>
  <si>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</si>
  <si>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</si>
  <si>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</si>
  <si>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</si>
  <si>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</si>
  <si>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</si>
  <si>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</si>
  <si>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</si>
  <si>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</si>
  <si>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</si>
  <si>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</si>
  <si>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</si>
  <si>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</si>
  <si>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</si>
  <si>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</si>
  <si>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</si>
  <si>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</si>
  <si>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</si>
  <si>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</si>
  <si>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</si>
  <si>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</si>
  <si>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</si>
  <si>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</si>
  <si>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</si>
  <si>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</si>
  <si>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</si>
  <si>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</si>
  <si>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</si>
  <si>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</si>
  <si>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</si>
  <si>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</si>
  <si>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</si>
  <si>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</si>
  <si>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</si>
  <si>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</si>
  <si>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</si>
  <si>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</si>
  <si>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</si>
  <si>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</si>
  <si>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</si>
  <si>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</si>
  <si>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</si>
  <si>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</si>
  <si>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</si>
  <si>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</si>
  <si>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</si>
  <si>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</si>
  <si>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</si>
  <si>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</si>
  <si>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</si>
  <si>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</si>
  <si>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</si>
  <si>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</si>
  <si>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</si>
  <si>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</si>
  <si>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</si>
  <si>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</si>
  <si>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</si>
  <si>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</si>
  <si>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</si>
  <si>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</si>
  <si>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</si>
  <si>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</si>
  <si>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</si>
  <si>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</si>
  <si>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</si>
  <si>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</si>
  <si>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</si>
  <si>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</si>
  <si>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</si>
  <si>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</si>
  <si>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</si>
  <si>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</si>
  <si>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</si>
  <si>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</si>
  <si>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</si>
  <si>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</si>
  <si>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</si>
  <si>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</si>
  <si>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</si>
  <si>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</si>
  <si>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</si>
  <si>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</si>
  <si>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</si>
  <si>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</si>
  <si>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</si>
  <si>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</si>
  <si>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</si>
  <si>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</si>
  <si>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</si>
  <si>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</si>
  <si>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</si>
  <si>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</si>
  <si>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</si>
  <si>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</si>
  <si>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</si>
  <si>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</si>
  <si>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</si>
  <si>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</si>
  <si>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</si>
  <si>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</si>
  <si>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</si>
  <si>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</si>
  <si>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</si>
  <si>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</si>
  <si>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</si>
  <si>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</si>
  <si>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</si>
  <si>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</si>
  <si>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</si>
  <si>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</si>
  <si>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</si>
  <si>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</si>
  <si>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</si>
  <si>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</si>
  <si>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</si>
  <si>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</si>
  <si>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</si>
  <si>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</si>
  <si>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</si>
  <si>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</si>
  <si>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</si>
  <si>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</si>
  <si>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</si>
  <si>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</si>
  <si>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</si>
  <si>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</si>
  <si>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</si>
  <si>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</si>
  <si>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</si>
  <si>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</si>
  <si>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</si>
  <si>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</si>
  <si>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</si>
  <si>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</si>
  <si>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</si>
  <si>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</si>
  <si>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</si>
  <si>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</si>
  <si>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</si>
  <si>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</si>
  <si>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</si>
  <si>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</si>
  <si>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</si>
  <si>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</si>
  <si>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</si>
  <si>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</si>
  <si>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</si>
  <si>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</si>
  <si>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</si>
  <si>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</si>
  <si>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</si>
  <si>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</si>
  <si>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</si>
  <si>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</si>
  <si>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</si>
  <si>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</si>
  <si>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</si>
  <si>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</si>
  <si>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</si>
  <si>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</si>
  <si>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</si>
  <si>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</si>
  <si>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</si>
  <si>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</si>
  <si>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</si>
  <si>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</si>
  <si>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</si>
  <si>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</si>
  <si>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</si>
  <si>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</si>
  <si>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</si>
  <si>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</si>
  <si>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</si>
  <si>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</si>
  <si>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</si>
  <si>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</si>
  <si>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</si>
  <si>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</si>
  <si>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</si>
  <si>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</si>
  <si>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</si>
  <si>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</si>
  <si>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</si>
  <si>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</si>
  <si>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</si>
  <si>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</si>
  <si>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</si>
  <si>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</si>
  <si>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</si>
  <si>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</si>
  <si>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</si>
  <si>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</si>
  <si>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</si>
  <si>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</si>
  <si>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</si>
  <si>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</si>
  <si>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</si>
  <si>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</si>
  <si>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</si>
  <si>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</si>
  <si>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</si>
  <si>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</si>
  <si>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</si>
  <si>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</si>
  <si>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</si>
  <si>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</si>
  <si>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</si>
  <si>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</si>
  <si>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</si>
  <si>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</si>
  <si>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</si>
  <si>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</si>
  <si>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</si>
  <si>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</si>
  <si>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</si>
  <si>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</si>
  <si>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</si>
  <si>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</si>
  <si>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</si>
  <si>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</si>
  <si>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</si>
  <si>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00377494-05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</si>
  <si>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</si>
  <si>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</si>
  <si>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</si>
  <si>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</si>
  <si>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</si>
  <si>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</si>
  <si>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</si>
  <si>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</si>
  <si>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</si>
  <si>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</si>
  <si>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</si>
  <si>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</si>
  <si>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</si>
  <si>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</si>
  <si>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</si>
  <si>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</si>
  <si>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</si>
  <si>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</si>
  <si>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</si>
  <si>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</si>
  <si>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</si>
  <si>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</si>
  <si>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</si>
  <si>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</si>
  <si>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</si>
  <si>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</si>
  <si>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</si>
  <si>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</si>
  <si>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</si>
  <si>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</si>
  <si>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</si>
  <si>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</si>
  <si>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</si>
  <si>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</si>
  <si>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</si>
  <si>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</si>
  <si>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</si>
  <si>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</si>
  <si>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</si>
  <si>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</si>
  <si>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</si>
  <si>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</si>
  <si>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</si>
  <si>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</si>
  <si>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</si>
  <si>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</si>
  <si>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</si>
  <si>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</si>
  <si>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</si>
  <si>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</si>
  <si>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</si>
  <si>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</si>
  <si>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</si>
  <si>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</si>
  <si>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</si>
  <si>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</si>
  <si>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</si>
  <si>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</si>
  <si>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</si>
  <si>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</si>
  <si>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</si>
  <si>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</si>
  <si>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</si>
  <si>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</si>
  <si>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</si>
  <si>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</si>
  <si>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</si>
  <si>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</si>
  <si>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</si>
  <si>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</si>
  <si>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</si>
  <si>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</si>
  <si>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</si>
  <si>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</si>
  <si>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</si>
  <si>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</si>
  <si>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</si>
  <si>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</si>
  <si>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</si>
  <si>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</si>
  <si>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</si>
  <si>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</si>
  <si>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</si>
  <si>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</si>
  <si>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</si>
  <si>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</si>
  <si>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</si>
  <si>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</si>
  <si>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</si>
  <si>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</si>
  <si>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</si>
  <si>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</si>
  <si>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</si>
  <si>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</si>
  <si>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</si>
  <si>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</si>
  <si>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</si>
  <si>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</si>
  <si>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</si>
  <si>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</si>
  <si>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</si>
  <si>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</si>
  <si>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</si>
  <si>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</si>
  <si>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</si>
  <si>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</si>
  <si>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</si>
  <si>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</si>
  <si>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</si>
  <si>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</si>
  <si>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</si>
  <si>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</si>
  <si>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</si>
  <si>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</si>
  <si>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</si>
  <si>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</si>
  <si>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</si>
  <si>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</si>
  <si>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</si>
  <si>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</si>
  <si>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</si>
  <si>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</si>
  <si>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</si>
  <si>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</si>
  <si>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</si>
  <si>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</si>
  <si>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</si>
  <si>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</si>
  <si>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</si>
  <si>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</si>
  <si>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</si>
  <si>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</si>
  <si>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</si>
  <si>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</si>
  <si>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</si>
  <si>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</si>
  <si>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</si>
  <si>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</si>
  <si>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</si>
  <si>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</si>
  <si>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</si>
  <si>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№ 9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</si>
  <si>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</si>
  <si>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</si>
  <si>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</si>
  <si>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</si>
  <si>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</si>
  <si>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</si>
  <si>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</si>
  <si>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</si>
  <si>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</si>
  <si>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итого: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</si>
  <si>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</si>
  <si>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</si>
  <si>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</si>
  <si>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</si>
  <si>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</si>
  <si>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</si>
  <si>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</si>
  <si>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Ноябрь</t>
  </si>
  <si>
    <t>46583292-22</t>
  </si>
  <si>
    <t>46560980-22</t>
  </si>
  <si>
    <t>46223996-22</t>
  </si>
  <si>
    <t>46915828-22</t>
  </si>
  <si>
    <t>Ноябрь 2022г.</t>
  </si>
  <si>
    <t>Ноябрь 2022 года</t>
  </si>
  <si>
    <t>СПРАВОЧНАЯ ИНФОРМАЦИЯ потребление коммунальных услуг в здании по адресу г.Химки, ул.Лавочкина, д.13 ноябрь 2022г.</t>
  </si>
  <si>
    <t>по потреблению электроэнергии за период с  24.10.2022г. по  22.11.2022г.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</si>
</sst>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5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/>
    <xf numFmtId="0" fontId="81" fillId="0" borderId="36" xfId="4" applyFont="1" applyBorder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167" fontId="45" fillId="9" borderId="7" xfId="1" applyNumberFormat="1" applyFont="1" applyFill="1" applyBorder="1"/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1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4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/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7" xfId="4" applyFont="1" applyBorder="1" applyAlignment="1">
      <alignment horizontal="left" vertical="center"/>
    </xf>
    <xf numFmtId="0" fontId="7" fillId="0" borderId="29" xfId="0" applyFont="1" applyBorder="1" applyAlignment="1">
      <alignment horizontal="left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8" fillId="0" borderId="4" xfId="4" applyNumberFormat="1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72" fontId="11" fillId="0" borderId="7" xfId="0" applyNumberFormat="1" applyFont="1" applyBorder="1" applyAlignment="1">
      <alignment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60" Type="http://schemas.openxmlformats.org/officeDocument/2006/relationships/revisionLog" Target="revisionLog16.xml"/><Relationship Id="rId248" Type="http://schemas.openxmlformats.org/officeDocument/2006/relationships/revisionLog" Target="revisionLog4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47" Type="http://schemas.openxmlformats.org/officeDocument/2006/relationships/revisionLog" Target="revisionLog3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63" Type="http://schemas.openxmlformats.org/officeDocument/2006/relationships/revisionLog" Target="revisionLog19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2" Type="http://schemas.openxmlformats.org/officeDocument/2006/relationships/revisionLog" Target="revisionLog18.xml"/><Relationship Id="rId245" Type="http://schemas.openxmlformats.org/officeDocument/2006/relationships/revisionLog" Target="revisionLog1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61" Type="http://schemas.openxmlformats.org/officeDocument/2006/relationships/revisionLog" Target="revisionLog17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DF294D6-1B36-44FE-8B22-C1C66D0B915B}" diskRevisions="1" revisionId="18853" version="55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DF294D6-1B36-44FE-8B22-C1C66D0B915B}" dateTime="2022-12-02T08:21:37" maxSheetId="16" userName="HP" r:id="rId26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7D8568-1A84-4564-90FF-8C16AFA396D0}" name="Ольга" id="-642878304" dateTime="2022-10-26T08:16:5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="120" zoomScaleSheetLayoutView="120" workbookViewId="0">
      <selection activeCell="D46" sqref="D46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37" t="s">
        <v>1018</v>
      </c>
      <c r="B1" s="737"/>
      <c r="C1" s="737"/>
      <c r="D1" s="737"/>
      <c r="E1" s="737"/>
      <c r="F1" s="737"/>
      <c r="G1" s="737"/>
    </row>
    <row r="2" spans="1:8" ht="15" x14ac:dyDescent="0.2">
      <c r="A2" s="738" t="s">
        <v>2016</v>
      </c>
      <c r="B2" s="738"/>
      <c r="C2" s="738"/>
      <c r="D2" s="738"/>
      <c r="E2" s="738"/>
      <c r="F2" s="738"/>
      <c r="G2" s="738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42" t="s">
        <v>0</v>
      </c>
      <c r="B4" s="743" t="s">
        <v>1</v>
      </c>
      <c r="C4" s="743" t="s">
        <v>2</v>
      </c>
      <c r="D4" s="743"/>
      <c r="E4" s="739" t="s">
        <v>3</v>
      </c>
      <c r="F4" s="739" t="s">
        <v>4</v>
      </c>
      <c r="G4" s="743" t="s">
        <v>5</v>
      </c>
    </row>
    <row r="5" spans="1:8" ht="13.5" thickBot="1" x14ac:dyDescent="0.25">
      <c r="A5" s="740"/>
      <c r="B5" s="743"/>
      <c r="C5" s="743"/>
      <c r="D5" s="743"/>
      <c r="E5" s="740"/>
      <c r="F5" s="740"/>
      <c r="G5" s="743"/>
    </row>
    <row r="6" spans="1:8" ht="13.5" thickBot="1" x14ac:dyDescent="0.25">
      <c r="A6" s="741"/>
      <c r="B6" s="743"/>
      <c r="C6" s="5" t="s">
        <v>6</v>
      </c>
      <c r="D6" s="6" t="s">
        <v>7</v>
      </c>
      <c r="E6" s="741"/>
      <c r="F6" s="741"/>
      <c r="G6" s="743"/>
    </row>
    <row r="7" spans="1:8" ht="18" customHeight="1" thickBot="1" x14ac:dyDescent="0.25">
      <c r="A7" s="744" t="s">
        <v>1559</v>
      </c>
      <c r="B7" s="745"/>
      <c r="C7" s="745"/>
      <c r="D7" s="746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6499</v>
      </c>
      <c r="D8" s="21">
        <v>6579</v>
      </c>
      <c r="E8" s="155">
        <f>D8-C8</f>
        <v>80</v>
      </c>
      <c r="F8" s="21">
        <v>15</v>
      </c>
      <c r="G8" s="22">
        <f>E8*F8</f>
        <v>1200</v>
      </c>
      <c r="H8" s="8"/>
    </row>
    <row r="9" spans="1:8" ht="64.5" thickBot="1" x14ac:dyDescent="0.25">
      <c r="A9" s="9" t="s">
        <v>9</v>
      </c>
      <c r="B9" s="21">
        <v>29993299</v>
      </c>
      <c r="C9" s="22">
        <v>2658</v>
      </c>
      <c r="D9" s="22">
        <v>2701</v>
      </c>
      <c r="E9" s="155">
        <f>D9-C9</f>
        <v>43</v>
      </c>
      <c r="F9" s="22">
        <v>60</v>
      </c>
      <c r="G9" s="22">
        <f>E9*F9</f>
        <v>2580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12974</v>
      </c>
      <c r="D10" s="21">
        <v>13201</v>
      </c>
      <c r="E10" s="155">
        <f>D10-C10</f>
        <v>227</v>
      </c>
      <c r="F10" s="21">
        <v>40</v>
      </c>
      <c r="G10" s="22">
        <f>E10*F10</f>
        <v>9080</v>
      </c>
    </row>
    <row r="11" spans="1:8" ht="15" customHeight="1" thickBot="1" x14ac:dyDescent="0.25">
      <c r="A11" s="11" t="s">
        <v>11</v>
      </c>
      <c r="B11" s="25">
        <v>29993506</v>
      </c>
      <c r="C11" s="21">
        <v>16902</v>
      </c>
      <c r="D11" s="21">
        <v>17227</v>
      </c>
      <c r="E11" s="155">
        <f>D11-C11</f>
        <v>325</v>
      </c>
      <c r="F11" s="21">
        <v>60</v>
      </c>
      <c r="G11" s="22">
        <f>E11*F11</f>
        <v>19500</v>
      </c>
    </row>
    <row r="12" spans="1:8" ht="15" customHeight="1" thickBot="1" x14ac:dyDescent="0.25">
      <c r="A12" s="9" t="s">
        <v>1438</v>
      </c>
      <c r="B12" s="22">
        <v>29993527</v>
      </c>
      <c r="C12" s="21">
        <v>6948</v>
      </c>
      <c r="D12" s="21">
        <v>7055</v>
      </c>
      <c r="E12" s="155">
        <f>D12-C12</f>
        <v>107</v>
      </c>
      <c r="F12" s="21">
        <v>20</v>
      </c>
      <c r="G12" s="22">
        <f>E12*F12</f>
        <v>2140</v>
      </c>
    </row>
    <row r="13" spans="1:8" ht="18" customHeight="1" thickBot="1" x14ac:dyDescent="0.25">
      <c r="A13" s="517" t="s">
        <v>1560</v>
      </c>
      <c r="B13" s="518"/>
      <c r="C13" s="180"/>
      <c r="D13" s="180"/>
      <c r="E13" s="155"/>
      <c r="F13" s="188"/>
      <c r="G13" s="12">
        <f>SUM(G8:G12)</f>
        <v>34500</v>
      </c>
    </row>
    <row r="14" spans="1:8" ht="42.75" customHeight="1" thickBot="1" x14ac:dyDescent="0.25">
      <c r="A14" s="7" t="s">
        <v>8</v>
      </c>
      <c r="B14" s="21">
        <v>29993434</v>
      </c>
      <c r="C14" s="20">
        <v>6396</v>
      </c>
      <c r="D14" s="20">
        <v>6475</v>
      </c>
      <c r="E14" s="155">
        <f t="shared" ref="E14:E18" si="0">D14-C14</f>
        <v>79</v>
      </c>
      <c r="F14" s="21">
        <v>10</v>
      </c>
      <c r="G14" s="22">
        <f t="shared" ref="G14:G18" si="1">E14*F14</f>
        <v>790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4612</v>
      </c>
      <c r="D15" s="21">
        <v>4661</v>
      </c>
      <c r="E15" s="155">
        <f t="shared" si="0"/>
        <v>49</v>
      </c>
      <c r="F15" s="21">
        <v>15</v>
      </c>
      <c r="G15" s="22">
        <f t="shared" si="1"/>
        <v>735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3686</v>
      </c>
      <c r="D16" s="21">
        <v>3764</v>
      </c>
      <c r="E16" s="155">
        <f t="shared" si="0"/>
        <v>78</v>
      </c>
      <c r="F16" s="21">
        <v>40</v>
      </c>
      <c r="G16" s="22">
        <f t="shared" si="1"/>
        <v>3120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6669</v>
      </c>
      <c r="D17" s="21">
        <v>6800</v>
      </c>
      <c r="E17" s="155">
        <f t="shared" si="0"/>
        <v>131</v>
      </c>
      <c r="F17" s="21">
        <v>30</v>
      </c>
      <c r="G17" s="22">
        <f t="shared" si="1"/>
        <v>3930</v>
      </c>
      <c r="H17" s="10"/>
    </row>
    <row r="18" spans="1:8" ht="31.5" customHeight="1" thickBot="1" x14ac:dyDescent="0.25">
      <c r="A18" s="14" t="s">
        <v>1382</v>
      </c>
      <c r="B18" s="22">
        <v>29993504</v>
      </c>
      <c r="C18" s="21">
        <v>5762</v>
      </c>
      <c r="D18" s="21">
        <v>5792</v>
      </c>
      <c r="E18" s="155">
        <f t="shared" si="0"/>
        <v>30</v>
      </c>
      <c r="F18" s="21">
        <v>20</v>
      </c>
      <c r="G18" s="22">
        <f t="shared" si="1"/>
        <v>600</v>
      </c>
      <c r="H18" s="10"/>
    </row>
    <row r="19" spans="1:8" ht="18" customHeight="1" thickBot="1" x14ac:dyDescent="0.25">
      <c r="A19" s="755" t="s">
        <v>1561</v>
      </c>
      <c r="B19" s="756"/>
      <c r="C19" s="756"/>
      <c r="D19" s="759"/>
      <c r="E19" s="155"/>
      <c r="G19" s="16">
        <f>SUM(G14:G18)</f>
        <v>9175</v>
      </c>
    </row>
    <row r="20" spans="1:8" ht="39" customHeight="1" thickBot="1" x14ac:dyDescent="0.25">
      <c r="A20" s="7" t="s">
        <v>8</v>
      </c>
      <c r="B20" s="21">
        <v>29993452</v>
      </c>
      <c r="C20" s="21">
        <v>10800</v>
      </c>
      <c r="D20" s="21">
        <v>10937</v>
      </c>
      <c r="E20" s="155">
        <f t="shared" ref="E20:E24" si="2">D20-C20</f>
        <v>137</v>
      </c>
      <c r="F20" s="21">
        <v>10</v>
      </c>
      <c r="G20" s="22">
        <f t="shared" ref="G20:G24" si="3">E20*F20</f>
        <v>1370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3020</v>
      </c>
      <c r="D21" s="21">
        <v>3061</v>
      </c>
      <c r="E21" s="155">
        <f t="shared" si="2"/>
        <v>41</v>
      </c>
      <c r="F21" s="22">
        <v>15</v>
      </c>
      <c r="G21" s="22">
        <f t="shared" si="3"/>
        <v>615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9155</v>
      </c>
      <c r="D22" s="20">
        <v>9349</v>
      </c>
      <c r="E22" s="155">
        <f t="shared" si="2"/>
        <v>194</v>
      </c>
      <c r="F22" s="21">
        <v>40</v>
      </c>
      <c r="G22" s="22">
        <f t="shared" si="3"/>
        <v>7760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11220</v>
      </c>
      <c r="D23" s="22">
        <v>11435</v>
      </c>
      <c r="E23" s="155">
        <f t="shared" si="2"/>
        <v>215</v>
      </c>
      <c r="F23" s="21">
        <v>30</v>
      </c>
      <c r="G23" s="22">
        <f t="shared" si="3"/>
        <v>6450</v>
      </c>
      <c r="H23" s="10"/>
    </row>
    <row r="24" spans="1:8" ht="30.75" customHeight="1" thickBot="1" x14ac:dyDescent="0.25">
      <c r="A24" s="14" t="s">
        <v>1381</v>
      </c>
      <c r="B24" s="22">
        <v>29993524</v>
      </c>
      <c r="C24" s="22">
        <v>12267</v>
      </c>
      <c r="D24" s="22">
        <v>12434</v>
      </c>
      <c r="E24" s="155">
        <f t="shared" si="2"/>
        <v>167</v>
      </c>
      <c r="F24" s="21">
        <v>20</v>
      </c>
      <c r="G24" s="22">
        <f t="shared" si="3"/>
        <v>3340</v>
      </c>
      <c r="H24" s="10"/>
    </row>
    <row r="25" spans="1:8" ht="13.5" thickBot="1" x14ac:dyDescent="0.25">
      <c r="A25" s="753"/>
      <c r="B25" s="753"/>
      <c r="C25" s="753"/>
      <c r="D25" s="753"/>
      <c r="E25" s="753"/>
      <c r="F25" s="5" t="s">
        <v>16</v>
      </c>
      <c r="G25" s="16">
        <f>SUM(G20:G24)</f>
        <v>19535</v>
      </c>
    </row>
    <row r="26" spans="1:8" ht="13.5" thickBot="1" x14ac:dyDescent="0.25">
      <c r="C26" s="17"/>
      <c r="D26" s="17"/>
      <c r="F26" s="5" t="s">
        <v>17</v>
      </c>
      <c r="G26" s="349">
        <f>G25+G19+G13</f>
        <v>63210</v>
      </c>
      <c r="H26" s="10"/>
    </row>
    <row r="27" spans="1:8" x14ac:dyDescent="0.2">
      <c r="C27" s="17"/>
      <c r="D27" s="17"/>
      <c r="G27" s="135"/>
      <c r="H27" s="10"/>
    </row>
    <row r="29" spans="1:8" s="720" customFormat="1" ht="19.5" customHeight="1" x14ac:dyDescent="0.2">
      <c r="A29" s="715"/>
      <c r="B29" s="716"/>
      <c r="C29" s="717"/>
      <c r="D29" s="717"/>
      <c r="E29" s="718"/>
      <c r="F29" s="718"/>
      <c r="G29" s="718"/>
      <c r="H29" s="719"/>
    </row>
    <row r="30" spans="1:8" s="720" customFormat="1" ht="18.75" customHeight="1" x14ac:dyDescent="0.2">
      <c r="A30" s="721"/>
      <c r="B30" s="718"/>
      <c r="C30" s="717"/>
      <c r="D30" s="717"/>
      <c r="E30" s="718"/>
      <c r="F30" s="718"/>
      <c r="G30" s="718"/>
      <c r="H30" s="719"/>
    </row>
    <row r="31" spans="1:8" s="720" customFormat="1" x14ac:dyDescent="0.2">
      <c r="G31" s="722"/>
    </row>
    <row r="32" spans="1:8" s="720" customFormat="1" x14ac:dyDescent="0.2">
      <c r="G32" s="723"/>
    </row>
    <row r="33" spans="1:8" x14ac:dyDescent="0.2">
      <c r="G33" s="18"/>
    </row>
    <row r="34" spans="1:8" x14ac:dyDescent="0.2">
      <c r="A34" s="754"/>
      <c r="B34" s="754"/>
      <c r="C34" s="754"/>
      <c r="D34" s="754"/>
      <c r="E34" s="754"/>
      <c r="F34" s="762"/>
      <c r="G34" s="762"/>
    </row>
    <row r="35" spans="1:8" ht="13.5" thickBot="1" x14ac:dyDescent="0.25">
      <c r="A35" s="1"/>
      <c r="B35" s="2"/>
      <c r="G35" s="2"/>
    </row>
    <row r="36" spans="1:8" ht="12.75" customHeight="1" x14ac:dyDescent="0.2">
      <c r="A36" s="742" t="s">
        <v>0</v>
      </c>
      <c r="B36" s="739" t="s">
        <v>1</v>
      </c>
      <c r="C36" s="749" t="s">
        <v>2</v>
      </c>
      <c r="D36" s="750"/>
      <c r="E36" s="739" t="s">
        <v>3</v>
      </c>
      <c r="F36" s="739" t="s">
        <v>4</v>
      </c>
      <c r="G36" s="739" t="s">
        <v>5</v>
      </c>
    </row>
    <row r="37" spans="1:8" ht="13.5" thickBot="1" x14ac:dyDescent="0.25">
      <c r="A37" s="747"/>
      <c r="B37" s="740"/>
      <c r="C37" s="751"/>
      <c r="D37" s="752"/>
      <c r="E37" s="740"/>
      <c r="F37" s="740"/>
      <c r="G37" s="740"/>
    </row>
    <row r="38" spans="1:8" ht="13.5" thickBot="1" x14ac:dyDescent="0.25">
      <c r="A38" s="748"/>
      <c r="B38" s="741"/>
      <c r="C38" s="5" t="s">
        <v>6</v>
      </c>
      <c r="D38" s="6" t="s">
        <v>7</v>
      </c>
      <c r="E38" s="741"/>
      <c r="F38" s="741"/>
      <c r="G38" s="741"/>
    </row>
    <row r="39" spans="1:8" ht="25.5" customHeight="1" thickBot="1" x14ac:dyDescent="0.25">
      <c r="A39" s="757"/>
      <c r="B39" s="758"/>
      <c r="C39" s="758"/>
      <c r="D39" s="758"/>
      <c r="E39" s="143"/>
      <c r="G39" s="19"/>
    </row>
    <row r="40" spans="1:8" ht="15" customHeight="1" thickBot="1" x14ac:dyDescent="0.25">
      <c r="A40" s="14" t="s">
        <v>18</v>
      </c>
      <c r="B40" s="14" t="s">
        <v>1459</v>
      </c>
      <c r="C40" s="20">
        <v>3650</v>
      </c>
      <c r="D40" s="20">
        <v>3716</v>
      </c>
      <c r="E40" s="21">
        <f>D40-C40</f>
        <v>66</v>
      </c>
      <c r="F40" s="14">
        <v>30</v>
      </c>
      <c r="G40" s="150">
        <f>E40*F40</f>
        <v>1980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3421</v>
      </c>
      <c r="D41" s="21">
        <v>3480</v>
      </c>
      <c r="E41" s="21">
        <f>D41-C41</f>
        <v>59</v>
      </c>
      <c r="F41" s="21">
        <v>30</v>
      </c>
      <c r="G41" s="22">
        <f>E41*F41</f>
        <v>1770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1460</v>
      </c>
      <c r="C43" s="25">
        <v>16332</v>
      </c>
      <c r="D43" s="25">
        <v>16953</v>
      </c>
      <c r="E43" s="21">
        <f>D43-C43</f>
        <v>621</v>
      </c>
      <c r="F43" s="21">
        <v>30</v>
      </c>
      <c r="G43" s="22">
        <f>E43*F43</f>
        <v>18630</v>
      </c>
      <c r="H43" s="10"/>
    </row>
    <row r="44" spans="1:8" ht="15" customHeight="1" thickBot="1" x14ac:dyDescent="0.25">
      <c r="A44" s="23" t="s">
        <v>21</v>
      </c>
      <c r="B44" s="14" t="s">
        <v>1461</v>
      </c>
      <c r="C44" s="159">
        <v>12020</v>
      </c>
      <c r="D44" s="159">
        <v>12273</v>
      </c>
      <c r="E44" s="21">
        <f>D44-C44</f>
        <v>253</v>
      </c>
      <c r="F44" s="21">
        <v>30</v>
      </c>
      <c r="G44" s="22">
        <f>E44*F44</f>
        <v>7590</v>
      </c>
      <c r="H44" s="10"/>
    </row>
    <row r="45" spans="1:8" ht="16.5" customHeight="1" thickBot="1" x14ac:dyDescent="0.25">
      <c r="A45" s="755" t="s">
        <v>22</v>
      </c>
      <c r="B45" s="756"/>
      <c r="C45" s="729"/>
      <c r="D45" s="187"/>
      <c r="E45" s="149"/>
      <c r="F45" s="5" t="s">
        <v>16</v>
      </c>
      <c r="G45" s="547">
        <f>SUM(G40:G44)</f>
        <v>29970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14142</v>
      </c>
      <c r="D46" s="22">
        <v>14299</v>
      </c>
      <c r="E46" s="22">
        <f t="shared" ref="E46:E50" si="4">D46-C46</f>
        <v>157</v>
      </c>
      <c r="F46" s="21">
        <v>15</v>
      </c>
      <c r="G46" s="22">
        <f t="shared" ref="G46:G50" si="5">E46*F46</f>
        <v>2355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2289</v>
      </c>
      <c r="D47" s="21">
        <v>2324</v>
      </c>
      <c r="E47" s="22">
        <f t="shared" si="4"/>
        <v>35</v>
      </c>
      <c r="F47" s="21">
        <v>60</v>
      </c>
      <c r="G47" s="22">
        <f t="shared" si="5"/>
        <v>2100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25138</v>
      </c>
      <c r="D48" s="20">
        <v>25575</v>
      </c>
      <c r="E48" s="22">
        <f t="shared" si="4"/>
        <v>437</v>
      </c>
      <c r="F48" s="21">
        <v>60</v>
      </c>
      <c r="G48" s="22">
        <f t="shared" si="5"/>
        <v>26220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20928</v>
      </c>
      <c r="D49" s="22">
        <v>21253</v>
      </c>
      <c r="E49" s="22">
        <f t="shared" si="4"/>
        <v>325</v>
      </c>
      <c r="F49" s="21">
        <v>80</v>
      </c>
      <c r="G49" s="22">
        <f t="shared" si="5"/>
        <v>26000</v>
      </c>
      <c r="H49" s="10"/>
    </row>
    <row r="50" spans="1:8" ht="15" customHeight="1" thickBot="1" x14ac:dyDescent="0.25">
      <c r="A50" s="23" t="s">
        <v>1438</v>
      </c>
      <c r="B50" s="22">
        <v>29993469</v>
      </c>
      <c r="C50" s="22">
        <v>9516</v>
      </c>
      <c r="D50" s="22">
        <v>9678</v>
      </c>
      <c r="E50" s="22">
        <f t="shared" si="4"/>
        <v>162</v>
      </c>
      <c r="F50" s="21">
        <v>40</v>
      </c>
      <c r="G50" s="22">
        <f t="shared" si="5"/>
        <v>6480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6">
        <f>SUM(G46:G50)</f>
        <v>63155</v>
      </c>
    </row>
    <row r="53" spans="1:8" x14ac:dyDescent="0.2">
      <c r="A53" s="742" t="s">
        <v>0</v>
      </c>
      <c r="B53" s="739" t="s">
        <v>1</v>
      </c>
      <c r="C53" s="749" t="s">
        <v>2</v>
      </c>
      <c r="D53" s="750"/>
      <c r="E53" s="739" t="s">
        <v>3</v>
      </c>
      <c r="F53" s="739" t="s">
        <v>4</v>
      </c>
      <c r="G53" s="739" t="s">
        <v>5</v>
      </c>
    </row>
    <row r="54" spans="1:8" ht="13.5" thickBot="1" x14ac:dyDescent="0.25">
      <c r="A54" s="747"/>
      <c r="B54" s="740"/>
      <c r="C54" s="751"/>
      <c r="D54" s="752"/>
      <c r="E54" s="740"/>
      <c r="F54" s="740"/>
      <c r="G54" s="740"/>
    </row>
    <row r="55" spans="1:8" ht="13.5" thickBot="1" x14ac:dyDescent="0.25">
      <c r="A55" s="748"/>
      <c r="B55" s="741"/>
      <c r="C55" s="5" t="s">
        <v>6</v>
      </c>
      <c r="D55" s="6" t="s">
        <v>7</v>
      </c>
      <c r="E55" s="741"/>
      <c r="F55" s="741"/>
      <c r="G55" s="741"/>
    </row>
    <row r="56" spans="1:8" ht="15" customHeight="1" thickBot="1" x14ac:dyDescent="0.25">
      <c r="A56" s="763" t="s">
        <v>1562</v>
      </c>
      <c r="B56" s="14" t="s">
        <v>1462</v>
      </c>
      <c r="C56" s="20">
        <v>11002</v>
      </c>
      <c r="D56" s="20">
        <v>11222</v>
      </c>
      <c r="E56" s="21">
        <f t="shared" ref="E56:E58" si="6">D56-C56</f>
        <v>220</v>
      </c>
      <c r="F56" s="20">
        <v>40</v>
      </c>
      <c r="G56" s="22">
        <f t="shared" ref="G56:G58" si="7">E56*F56</f>
        <v>8800</v>
      </c>
      <c r="H56" s="10"/>
    </row>
    <row r="57" spans="1:8" ht="15" customHeight="1" thickBot="1" x14ac:dyDescent="0.25">
      <c r="A57" s="764"/>
      <c r="B57" s="14" t="s">
        <v>1463</v>
      </c>
      <c r="C57" s="20">
        <v>6415</v>
      </c>
      <c r="D57" s="20">
        <v>6501</v>
      </c>
      <c r="E57" s="21">
        <f t="shared" si="6"/>
        <v>86</v>
      </c>
      <c r="F57" s="20">
        <v>20</v>
      </c>
      <c r="G57" s="22">
        <f t="shared" si="7"/>
        <v>1720</v>
      </c>
      <c r="H57" s="10"/>
    </row>
    <row r="58" spans="1:8" ht="15" customHeight="1" thickBot="1" x14ac:dyDescent="0.25">
      <c r="A58" s="765"/>
      <c r="B58" s="14" t="s">
        <v>1464</v>
      </c>
      <c r="C58" s="20">
        <v>1305</v>
      </c>
      <c r="D58" s="20">
        <v>1322</v>
      </c>
      <c r="E58" s="21">
        <f t="shared" si="6"/>
        <v>17</v>
      </c>
      <c r="F58" s="20">
        <v>80</v>
      </c>
      <c r="G58" s="22">
        <f t="shared" si="7"/>
        <v>1360</v>
      </c>
      <c r="H58" s="10"/>
    </row>
    <row r="59" spans="1:8" ht="15" customHeight="1" thickBot="1" x14ac:dyDescent="0.25">
      <c r="A59" s="760" t="s">
        <v>1555</v>
      </c>
      <c r="B59" s="502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61"/>
      <c r="B60" s="511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12" t="s">
        <v>16</v>
      </c>
      <c r="G61" s="548">
        <f>SUM(G56:G60)</f>
        <v>11880</v>
      </c>
    </row>
    <row r="62" spans="1:8" ht="15" customHeight="1" x14ac:dyDescent="0.2">
      <c r="A62" s="32"/>
      <c r="B62" s="33"/>
      <c r="C62" s="33"/>
      <c r="D62" s="33"/>
      <c r="E62" s="33"/>
      <c r="F62" s="510"/>
      <c r="G62" s="139"/>
    </row>
    <row r="63" spans="1:8" ht="15" customHeight="1" x14ac:dyDescent="0.2">
      <c r="A63" s="365" t="s">
        <v>958</v>
      </c>
      <c r="B63" s="366">
        <f>G26+G31+G45+G51+G61</f>
        <v>168215</v>
      </c>
      <c r="C63" s="33"/>
      <c r="D63" s="33"/>
      <c r="E63" s="33"/>
      <c r="F63" s="494"/>
      <c r="G63" s="139"/>
    </row>
    <row r="64" spans="1:8" ht="15" customHeight="1" x14ac:dyDescent="0.2">
      <c r="A64" s="365" t="s">
        <v>950</v>
      </c>
      <c r="B64" s="366">
        <f>SUM(G12)+SUM(G18:G18)+SUM(G24:G24)+SUM(G50:G50)</f>
        <v>12560</v>
      </c>
      <c r="C64" s="33"/>
      <c r="D64" s="33"/>
      <c r="E64" s="33"/>
      <c r="F64" s="494"/>
      <c r="G64" s="139"/>
    </row>
    <row r="65" spans="1:7" ht="21.75" customHeight="1" x14ac:dyDescent="0.2">
      <c r="A65" s="255" t="s">
        <v>1349</v>
      </c>
      <c r="B65" s="367">
        <f>SUM(G10:G11)+SUM(G16:G17)+SUM(G22:G23)+SUM(G48:G49)</f>
        <v>102060</v>
      </c>
      <c r="D65" s="356"/>
      <c r="E65" s="356"/>
      <c r="F65" s="494"/>
    </row>
    <row r="66" spans="1:7" ht="21.75" customHeight="1" x14ac:dyDescent="0.2">
      <c r="A66" s="255" t="s">
        <v>1425</v>
      </c>
      <c r="B66" s="367">
        <f>G61</f>
        <v>11880</v>
      </c>
      <c r="D66" s="17"/>
      <c r="G66" s="18"/>
    </row>
    <row r="67" spans="1:7" ht="21.75" customHeight="1" x14ac:dyDescent="0.2">
      <c r="A67" s="255" t="s">
        <v>1510</v>
      </c>
      <c r="B67" s="367">
        <f>G8+G9+G14+G15+G20+G21+G45+G46+G47</f>
        <v>41715</v>
      </c>
      <c r="D67" s="17"/>
      <c r="G67" s="18"/>
    </row>
    <row r="69" spans="1:7" x14ac:dyDescent="0.2">
      <c r="B69" t="s">
        <v>1368</v>
      </c>
    </row>
    <row r="71" spans="1:7" x14ac:dyDescent="0.2">
      <c r="B71" t="s">
        <v>1350</v>
      </c>
    </row>
  </sheetData>
  <customSheetViews>
    <customSheetView guid="{59BB3A05-2517-4212-B4B0-766CE27362F6}" scale="120" showPageBreaks="1" fitToPage="1" printArea="1" view="pageBreakPreview">
      <selection activeCell="D46" sqref="D46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8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4" zoomScale="120" zoomScaleSheetLayoutView="120" workbookViewId="0">
      <selection activeCell="F14" sqref="F14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66" t="s">
        <v>495</v>
      </c>
      <c r="D1" s="767"/>
      <c r="E1" s="767"/>
    </row>
    <row r="2" spans="1:9" ht="20.25" customHeight="1" thickBot="1" x14ac:dyDescent="0.25">
      <c r="A2" s="1" t="s">
        <v>496</v>
      </c>
      <c r="B2" s="1"/>
      <c r="C2" s="1"/>
      <c r="E2" s="768" t="s">
        <v>2008</v>
      </c>
      <c r="F2" s="768"/>
      <c r="H2" s="770"/>
      <c r="I2" s="770"/>
    </row>
    <row r="3" spans="1:9" ht="13.5" thickBot="1" x14ac:dyDescent="0.25">
      <c r="A3" s="771" t="s">
        <v>1125</v>
      </c>
      <c r="B3" s="769" t="s">
        <v>481</v>
      </c>
      <c r="C3" s="769" t="s">
        <v>1</v>
      </c>
      <c r="D3" s="769" t="s">
        <v>2</v>
      </c>
      <c r="E3" s="769"/>
      <c r="F3" s="769" t="s">
        <v>5</v>
      </c>
      <c r="H3" s="770"/>
      <c r="I3" s="770"/>
    </row>
    <row r="4" spans="1:9" ht="13.5" thickBot="1" x14ac:dyDescent="0.25">
      <c r="A4" s="772"/>
      <c r="B4" s="769"/>
      <c r="C4" s="769"/>
      <c r="D4" s="769"/>
      <c r="E4" s="769"/>
      <c r="F4" s="769"/>
      <c r="H4" s="770"/>
      <c r="I4" s="770"/>
    </row>
    <row r="5" spans="1:9" ht="13.5" thickBot="1" x14ac:dyDescent="0.25">
      <c r="A5" s="773"/>
      <c r="B5" s="774"/>
      <c r="C5" s="769"/>
      <c r="D5" s="110" t="s">
        <v>6</v>
      </c>
      <c r="E5" s="111" t="s">
        <v>7</v>
      </c>
      <c r="F5" s="769"/>
    </row>
    <row r="6" spans="1:9" ht="13.5" thickBot="1" x14ac:dyDescent="0.25">
      <c r="A6" s="224" t="s">
        <v>497</v>
      </c>
      <c r="B6" s="621" t="s">
        <v>1052</v>
      </c>
      <c r="C6" s="696" t="s">
        <v>1988</v>
      </c>
      <c r="D6" s="21">
        <v>700</v>
      </c>
      <c r="E6" s="21">
        <v>835</v>
      </c>
      <c r="F6" s="313">
        <f t="shared" ref="F6" si="0">E6-D6</f>
        <v>135</v>
      </c>
    </row>
    <row r="7" spans="1:9" ht="15" customHeight="1" thickBot="1" x14ac:dyDescent="0.25">
      <c r="A7" s="172" t="s">
        <v>499</v>
      </c>
      <c r="B7" s="622" t="s">
        <v>1053</v>
      </c>
      <c r="C7" s="598" t="s">
        <v>500</v>
      </c>
      <c r="D7" s="21">
        <v>21855</v>
      </c>
      <c r="E7" s="21">
        <v>22075</v>
      </c>
      <c r="F7" s="313">
        <f t="shared" ref="F7:F69" si="1">E7-D7</f>
        <v>220</v>
      </c>
      <c r="G7" s="33"/>
    </row>
    <row r="8" spans="1:9" ht="15" customHeight="1" thickBot="1" x14ac:dyDescent="0.25">
      <c r="A8" s="172" t="s">
        <v>501</v>
      </c>
      <c r="B8" s="623" t="s">
        <v>1054</v>
      </c>
      <c r="C8" s="599" t="s">
        <v>1724</v>
      </c>
      <c r="D8" s="21">
        <v>19040</v>
      </c>
      <c r="E8" s="21">
        <v>19180</v>
      </c>
      <c r="F8" s="313">
        <f t="shared" si="1"/>
        <v>140</v>
      </c>
      <c r="G8" s="297"/>
    </row>
    <row r="9" spans="1:9" ht="15" customHeight="1" thickBot="1" x14ac:dyDescent="0.25">
      <c r="A9" s="225" t="s">
        <v>502</v>
      </c>
      <c r="B9" s="622" t="s">
        <v>1055</v>
      </c>
      <c r="C9" s="600" t="s">
        <v>1643</v>
      </c>
      <c r="D9" s="152">
        <v>22810</v>
      </c>
      <c r="E9" s="152">
        <v>23005</v>
      </c>
      <c r="F9" s="313">
        <f t="shared" ref="F9" si="2">E9-D9</f>
        <v>195</v>
      </c>
      <c r="G9" s="33"/>
    </row>
    <row r="10" spans="1:9" ht="13.5" customHeight="1" thickBot="1" x14ac:dyDescent="0.25">
      <c r="A10" s="225" t="s">
        <v>503</v>
      </c>
      <c r="B10" s="623" t="s">
        <v>1769</v>
      </c>
      <c r="C10" s="601" t="s">
        <v>504</v>
      </c>
      <c r="D10" s="152">
        <v>105945</v>
      </c>
      <c r="E10" s="152">
        <v>106000</v>
      </c>
      <c r="F10" s="313">
        <f t="shared" ref="F10" si="3">E10-D10</f>
        <v>55</v>
      </c>
      <c r="G10" s="499"/>
    </row>
    <row r="11" spans="1:9" ht="12.75" customHeight="1" thickBot="1" x14ac:dyDescent="0.25">
      <c r="A11" s="226" t="s">
        <v>506</v>
      </c>
      <c r="B11" s="622" t="s">
        <v>1699</v>
      </c>
      <c r="C11" s="602" t="s">
        <v>988</v>
      </c>
      <c r="D11" s="152">
        <v>25460</v>
      </c>
      <c r="E11" s="152">
        <v>25650</v>
      </c>
      <c r="F11" s="313">
        <f t="shared" si="1"/>
        <v>190</v>
      </c>
      <c r="G11" s="160" t="s">
        <v>505</v>
      </c>
    </row>
    <row r="12" spans="1:9" ht="22.5" customHeight="1" thickBot="1" x14ac:dyDescent="0.25">
      <c r="A12" s="172" t="s">
        <v>507</v>
      </c>
      <c r="B12" s="623" t="s">
        <v>1056</v>
      </c>
      <c r="C12" s="603" t="s">
        <v>961</v>
      </c>
      <c r="D12" s="29">
        <v>19540</v>
      </c>
      <c r="E12" s="29">
        <v>19655</v>
      </c>
      <c r="F12" s="313">
        <f t="shared" si="1"/>
        <v>115</v>
      </c>
      <c r="G12" s="576"/>
    </row>
    <row r="13" spans="1:9" ht="13.5" customHeight="1" thickBot="1" x14ac:dyDescent="0.25">
      <c r="A13" s="172" t="s">
        <v>508</v>
      </c>
      <c r="B13" s="622" t="s">
        <v>1700</v>
      </c>
      <c r="C13" s="602" t="s">
        <v>1725</v>
      </c>
      <c r="D13" s="21">
        <v>25375</v>
      </c>
      <c r="E13" s="21">
        <v>26040</v>
      </c>
      <c r="F13" s="313">
        <f t="shared" si="1"/>
        <v>665</v>
      </c>
      <c r="G13" s="351"/>
    </row>
    <row r="14" spans="1:9" ht="13.5" customHeight="1" thickBot="1" x14ac:dyDescent="0.25">
      <c r="A14" s="542" t="s">
        <v>509</v>
      </c>
      <c r="B14" s="623" t="s">
        <v>1057</v>
      </c>
      <c r="C14" s="601" t="s">
        <v>1726</v>
      </c>
      <c r="D14" s="158">
        <v>19845</v>
      </c>
      <c r="E14" s="158">
        <v>20065</v>
      </c>
      <c r="F14" s="313">
        <f t="shared" si="1"/>
        <v>220</v>
      </c>
      <c r="G14" s="136" t="s">
        <v>510</v>
      </c>
    </row>
    <row r="15" spans="1:9" ht="15.75" customHeight="1" thickBot="1" x14ac:dyDescent="0.25">
      <c r="A15" s="286" t="s">
        <v>1366</v>
      </c>
      <c r="B15" s="624" t="s">
        <v>1058</v>
      </c>
      <c r="C15" s="604" t="s">
        <v>1346</v>
      </c>
      <c r="D15" s="159">
        <v>38260</v>
      </c>
      <c r="E15" s="159">
        <v>38425</v>
      </c>
      <c r="F15" s="313">
        <f t="shared" si="1"/>
        <v>165</v>
      </c>
      <c r="G15" s="287"/>
      <c r="H15" s="288"/>
    </row>
    <row r="16" spans="1:9" ht="13.5" customHeight="1" thickBot="1" x14ac:dyDescent="0.25">
      <c r="A16" s="289" t="s">
        <v>511</v>
      </c>
      <c r="B16" s="622" t="s">
        <v>1997</v>
      </c>
      <c r="C16" s="601" t="s">
        <v>512</v>
      </c>
      <c r="D16" s="376">
        <v>43115</v>
      </c>
      <c r="E16" s="376">
        <v>43165</v>
      </c>
      <c r="F16" s="313">
        <f t="shared" si="1"/>
        <v>50</v>
      </c>
      <c r="G16" s="112"/>
    </row>
    <row r="17" spans="1:13" ht="15" customHeight="1" thickBot="1" x14ac:dyDescent="0.25">
      <c r="A17" s="286" t="s">
        <v>513</v>
      </c>
      <c r="B17" s="623" t="s">
        <v>1701</v>
      </c>
      <c r="C17" s="605" t="s">
        <v>1727</v>
      </c>
      <c r="D17" s="278">
        <v>30755</v>
      </c>
      <c r="E17" s="278">
        <v>31165</v>
      </c>
      <c r="F17" s="313">
        <f t="shared" si="1"/>
        <v>410</v>
      </c>
      <c r="G17" s="375"/>
    </row>
    <row r="18" spans="1:13" ht="13.5" customHeight="1" thickBot="1" x14ac:dyDescent="0.25">
      <c r="A18" s="226" t="s">
        <v>514</v>
      </c>
      <c r="B18" s="622" t="s">
        <v>1059</v>
      </c>
      <c r="C18" s="606" t="s">
        <v>1728</v>
      </c>
      <c r="D18" s="22">
        <v>14750</v>
      </c>
      <c r="E18" s="22">
        <v>14955</v>
      </c>
      <c r="F18" s="313">
        <f t="shared" si="1"/>
        <v>205</v>
      </c>
      <c r="G18" s="136" t="s">
        <v>515</v>
      </c>
    </row>
    <row r="19" spans="1:13" ht="13.5" customHeight="1" thickBot="1" x14ac:dyDescent="0.25">
      <c r="A19" s="226" t="s">
        <v>516</v>
      </c>
      <c r="B19" s="623" t="s">
        <v>1060</v>
      </c>
      <c r="C19" s="607" t="s">
        <v>1636</v>
      </c>
      <c r="D19" s="21">
        <v>2055</v>
      </c>
      <c r="E19" s="21">
        <v>2095</v>
      </c>
      <c r="F19" s="313">
        <f t="shared" ref="F19" si="4">E19-D19</f>
        <v>40</v>
      </c>
      <c r="G19" s="545"/>
    </row>
    <row r="20" spans="1:13" ht="13.5" customHeight="1" thickBot="1" x14ac:dyDescent="0.25">
      <c r="A20" s="172" t="s">
        <v>517</v>
      </c>
      <c r="B20" s="622" t="s">
        <v>1061</v>
      </c>
      <c r="C20" s="599" t="s">
        <v>1729</v>
      </c>
      <c r="D20" s="21">
        <v>1640</v>
      </c>
      <c r="E20" s="21">
        <v>1745</v>
      </c>
      <c r="F20" s="313">
        <f t="shared" ref="F20" si="5">E20-D20</f>
        <v>105</v>
      </c>
      <c r="G20" s="125"/>
    </row>
    <row r="21" spans="1:13" ht="13.5" customHeight="1" thickBot="1" x14ac:dyDescent="0.25">
      <c r="A21" s="172" t="s">
        <v>518</v>
      </c>
      <c r="B21" s="622" t="s">
        <v>1702</v>
      </c>
      <c r="C21" s="607" t="s">
        <v>1598</v>
      </c>
      <c r="D21" s="21">
        <v>24610</v>
      </c>
      <c r="E21" s="21">
        <v>25115</v>
      </c>
      <c r="F21" s="313">
        <f t="shared" si="1"/>
        <v>505</v>
      </c>
      <c r="G21" s="523"/>
    </row>
    <row r="22" spans="1:13" ht="13.5" customHeight="1" thickBot="1" x14ac:dyDescent="0.25">
      <c r="A22" s="172" t="s">
        <v>519</v>
      </c>
      <c r="B22" s="623" t="s">
        <v>1703</v>
      </c>
      <c r="C22" s="606" t="s">
        <v>1550</v>
      </c>
      <c r="D22" s="22">
        <v>5750</v>
      </c>
      <c r="E22" s="22">
        <v>5935</v>
      </c>
      <c r="F22" s="313">
        <f t="shared" si="1"/>
        <v>185</v>
      </c>
      <c r="G22" s="463"/>
    </row>
    <row r="23" spans="1:13" ht="13.5" customHeight="1" thickBot="1" x14ac:dyDescent="0.25">
      <c r="A23" s="172" t="s">
        <v>521</v>
      </c>
      <c r="B23" s="641" t="s">
        <v>1062</v>
      </c>
      <c r="C23" s="728" t="s">
        <v>2007</v>
      </c>
      <c r="D23" s="22">
        <v>5</v>
      </c>
      <c r="E23" s="22">
        <v>10</v>
      </c>
      <c r="F23" s="313">
        <f t="shared" ref="F23" si="6">E23-D23</f>
        <v>5</v>
      </c>
      <c r="G23" s="727"/>
    </row>
    <row r="24" spans="1:13" ht="13.5" customHeight="1" thickBot="1" x14ac:dyDescent="0.25">
      <c r="A24" s="172" t="s">
        <v>522</v>
      </c>
      <c r="B24" s="623" t="s">
        <v>1704</v>
      </c>
      <c r="C24" s="606" t="s">
        <v>1551</v>
      </c>
      <c r="D24" s="22">
        <v>6285</v>
      </c>
      <c r="E24" s="22">
        <v>6540</v>
      </c>
      <c r="F24" s="313">
        <f t="shared" si="1"/>
        <v>255</v>
      </c>
      <c r="G24" s="112"/>
    </row>
    <row r="25" spans="1:13" ht="13.5" customHeight="1" thickBot="1" x14ac:dyDescent="0.25">
      <c r="A25" s="172" t="s">
        <v>523</v>
      </c>
      <c r="B25" s="622" t="s">
        <v>1063</v>
      </c>
      <c r="C25" s="607" t="s">
        <v>1730</v>
      </c>
      <c r="D25" s="22">
        <v>13005</v>
      </c>
      <c r="E25" s="22">
        <v>13175</v>
      </c>
      <c r="F25" s="313">
        <f t="shared" si="1"/>
        <v>170</v>
      </c>
      <c r="G25" s="353"/>
    </row>
    <row r="26" spans="1:13" ht="13.5" customHeight="1" thickBot="1" x14ac:dyDescent="0.25">
      <c r="A26" s="172" t="s">
        <v>524</v>
      </c>
      <c r="B26" s="623" t="s">
        <v>1705</v>
      </c>
      <c r="C26" s="606" t="s">
        <v>1548</v>
      </c>
      <c r="D26" s="22">
        <v>11415</v>
      </c>
      <c r="E26" s="22">
        <v>11645</v>
      </c>
      <c r="F26" s="313">
        <f t="shared" si="1"/>
        <v>230</v>
      </c>
      <c r="G26" s="127"/>
    </row>
    <row r="27" spans="1:13" ht="13.5" customHeight="1" thickBot="1" x14ac:dyDescent="0.25">
      <c r="A27" s="172" t="s">
        <v>526</v>
      </c>
      <c r="B27" s="622" t="s">
        <v>1095</v>
      </c>
      <c r="C27" s="607" t="s">
        <v>527</v>
      </c>
      <c r="D27" s="22">
        <v>48320</v>
      </c>
      <c r="E27" s="22">
        <v>48520</v>
      </c>
      <c r="F27" s="313">
        <f t="shared" si="1"/>
        <v>200</v>
      </c>
      <c r="G27" s="136" t="s">
        <v>531</v>
      </c>
    </row>
    <row r="28" spans="1:13" ht="13.5" customHeight="1" thickBot="1" x14ac:dyDescent="0.25">
      <c r="A28" s="172" t="s">
        <v>528</v>
      </c>
      <c r="B28" s="623" t="s">
        <v>1495</v>
      </c>
      <c r="C28" s="606" t="s">
        <v>1731</v>
      </c>
      <c r="D28" s="22">
        <v>11110</v>
      </c>
      <c r="E28" s="22">
        <v>11215</v>
      </c>
      <c r="F28" s="313">
        <f t="shared" si="1"/>
        <v>105</v>
      </c>
    </row>
    <row r="29" spans="1:13" ht="13.5" customHeight="1" thickBot="1" x14ac:dyDescent="0.25">
      <c r="A29" s="226" t="s">
        <v>529</v>
      </c>
      <c r="B29" s="622" t="s">
        <v>1064</v>
      </c>
      <c r="C29" s="607" t="s">
        <v>990</v>
      </c>
      <c r="D29" s="22">
        <v>50895</v>
      </c>
      <c r="E29" s="22">
        <v>52890</v>
      </c>
      <c r="F29" s="313">
        <f t="shared" si="1"/>
        <v>1995</v>
      </c>
      <c r="G29" s="144" t="s">
        <v>991</v>
      </c>
    </row>
    <row r="30" spans="1:13" ht="13.5" customHeight="1" thickBot="1" x14ac:dyDescent="0.25">
      <c r="A30" s="226" t="s">
        <v>530</v>
      </c>
      <c r="B30" s="623" t="s">
        <v>1065</v>
      </c>
      <c r="C30" s="606" t="s">
        <v>1650</v>
      </c>
      <c r="D30" s="22">
        <v>6595</v>
      </c>
      <c r="E30" s="22">
        <v>6785</v>
      </c>
      <c r="F30" s="313">
        <f t="shared" ref="F30" si="7">E30-D30</f>
        <v>190</v>
      </c>
      <c r="G30" s="499"/>
      <c r="M30" s="499"/>
    </row>
    <row r="31" spans="1:13" ht="13.5" customHeight="1" thickBot="1" x14ac:dyDescent="0.25">
      <c r="A31" s="226" t="s">
        <v>532</v>
      </c>
      <c r="B31" s="622" t="s">
        <v>1066</v>
      </c>
      <c r="C31" s="607" t="s">
        <v>1691</v>
      </c>
      <c r="D31" s="22">
        <v>2140</v>
      </c>
      <c r="E31" s="22">
        <v>2185</v>
      </c>
      <c r="F31" s="313">
        <f t="shared" ref="F31" si="8">E31-D31</f>
        <v>45</v>
      </c>
      <c r="G31" s="114"/>
    </row>
    <row r="32" spans="1:13" ht="13.5" customHeight="1" thickBot="1" x14ac:dyDescent="0.25">
      <c r="A32" s="226" t="s">
        <v>533</v>
      </c>
      <c r="B32" s="623" t="s">
        <v>1703</v>
      </c>
      <c r="C32" s="607" t="s">
        <v>994</v>
      </c>
      <c r="D32" s="22">
        <v>24275</v>
      </c>
      <c r="E32" s="22">
        <v>24425</v>
      </c>
      <c r="F32" s="313">
        <f t="shared" si="1"/>
        <v>150</v>
      </c>
      <c r="G32" s="144" t="s">
        <v>995</v>
      </c>
    </row>
    <row r="33" spans="1:10" ht="13.5" customHeight="1" thickBot="1" x14ac:dyDescent="0.25">
      <c r="A33" s="226" t="s">
        <v>534</v>
      </c>
      <c r="B33" s="622" t="s">
        <v>1067</v>
      </c>
      <c r="C33" s="606" t="s">
        <v>535</v>
      </c>
      <c r="D33" s="22">
        <v>119155</v>
      </c>
      <c r="E33" s="22">
        <v>119650</v>
      </c>
      <c r="F33" s="313">
        <f t="shared" ref="F33" si="9">E33-D33</f>
        <v>495</v>
      </c>
      <c r="G33" s="499"/>
    </row>
    <row r="34" spans="1:10" ht="13.5" customHeight="1" thickBot="1" x14ac:dyDescent="0.25">
      <c r="A34" s="172" t="s">
        <v>536</v>
      </c>
      <c r="B34" s="623" t="s">
        <v>1068</v>
      </c>
      <c r="C34" s="607" t="s">
        <v>1732</v>
      </c>
      <c r="D34" s="22">
        <v>44530</v>
      </c>
      <c r="E34" s="22">
        <v>44885</v>
      </c>
      <c r="F34" s="313">
        <f t="shared" si="1"/>
        <v>355</v>
      </c>
      <c r="G34" s="136" t="s">
        <v>537</v>
      </c>
    </row>
    <row r="35" spans="1:10" ht="13.5" customHeight="1" thickBot="1" x14ac:dyDescent="0.25">
      <c r="A35" s="226" t="s">
        <v>538</v>
      </c>
      <c r="B35" s="622" t="s">
        <v>1698</v>
      </c>
      <c r="C35" s="606" t="s">
        <v>539</v>
      </c>
      <c r="D35" s="22">
        <v>54915</v>
      </c>
      <c r="E35" s="22">
        <v>55070</v>
      </c>
      <c r="F35" s="313">
        <f t="shared" si="1"/>
        <v>155</v>
      </c>
      <c r="G35" s="118"/>
    </row>
    <row r="36" spans="1:10" ht="15.75" customHeight="1" thickBot="1" x14ac:dyDescent="0.25">
      <c r="A36" s="226" t="s">
        <v>540</v>
      </c>
      <c r="B36" s="623" t="s">
        <v>1069</v>
      </c>
      <c r="C36" s="607" t="s">
        <v>1733</v>
      </c>
      <c r="D36" s="22">
        <v>12875</v>
      </c>
      <c r="E36" s="22">
        <v>13020</v>
      </c>
      <c r="F36" s="313">
        <f t="shared" si="1"/>
        <v>145</v>
      </c>
      <c r="G36" s="318"/>
    </row>
    <row r="37" spans="1:10" ht="13.5" customHeight="1" thickBot="1" x14ac:dyDescent="0.25">
      <c r="A37" s="226" t="s">
        <v>541</v>
      </c>
      <c r="B37" s="622" t="s">
        <v>1070</v>
      </c>
      <c r="C37" s="606" t="s">
        <v>542</v>
      </c>
      <c r="D37" s="22">
        <v>33515</v>
      </c>
      <c r="E37" s="22">
        <v>33825</v>
      </c>
      <c r="F37" s="313">
        <f t="shared" si="1"/>
        <v>310</v>
      </c>
    </row>
    <row r="38" spans="1:10" ht="13.5" customHeight="1" thickBot="1" x14ac:dyDescent="0.25">
      <c r="A38" s="172" t="s">
        <v>543</v>
      </c>
      <c r="B38" s="623" t="s">
        <v>1071</v>
      </c>
      <c r="C38" s="608" t="s">
        <v>1734</v>
      </c>
      <c r="D38" s="22">
        <v>37425</v>
      </c>
      <c r="E38" s="22">
        <v>37975</v>
      </c>
      <c r="F38" s="313">
        <f t="shared" si="1"/>
        <v>550</v>
      </c>
      <c r="G38" s="136" t="s">
        <v>544</v>
      </c>
      <c r="H38" s="153"/>
    </row>
    <row r="39" spans="1:10" ht="19.5" customHeight="1" thickBot="1" x14ac:dyDescent="0.25">
      <c r="A39" s="226" t="s">
        <v>545</v>
      </c>
      <c r="B39" s="622" t="s">
        <v>1072</v>
      </c>
      <c r="C39" s="606" t="s">
        <v>989</v>
      </c>
      <c r="D39" s="22">
        <v>28735</v>
      </c>
      <c r="E39" s="22">
        <v>29040</v>
      </c>
      <c r="F39" s="313">
        <f t="shared" si="1"/>
        <v>305</v>
      </c>
      <c r="G39" s="325"/>
    </row>
    <row r="40" spans="1:10" ht="11.25" customHeight="1" thickBot="1" x14ac:dyDescent="0.25">
      <c r="A40" s="172" t="s">
        <v>546</v>
      </c>
      <c r="B40" s="622" t="s">
        <v>1706</v>
      </c>
      <c r="C40" s="598" t="s">
        <v>547</v>
      </c>
      <c r="D40" s="22">
        <v>27525</v>
      </c>
      <c r="E40" s="22">
        <v>27780</v>
      </c>
      <c r="F40" s="313">
        <f t="shared" si="1"/>
        <v>255</v>
      </c>
    </row>
    <row r="41" spans="1:10" ht="13.5" customHeight="1" thickBot="1" x14ac:dyDescent="0.25">
      <c r="A41" s="226" t="s">
        <v>548</v>
      </c>
      <c r="B41" s="623" t="s">
        <v>1073</v>
      </c>
      <c r="C41" s="609" t="s">
        <v>1735</v>
      </c>
      <c r="D41" s="22">
        <v>28750</v>
      </c>
      <c r="E41" s="22">
        <v>29050</v>
      </c>
      <c r="F41" s="313">
        <f t="shared" si="1"/>
        <v>300</v>
      </c>
    </row>
    <row r="42" spans="1:10" ht="13.5" customHeight="1" thickBot="1" x14ac:dyDescent="0.25">
      <c r="A42" s="172" t="s">
        <v>549</v>
      </c>
      <c r="B42" s="622" t="s">
        <v>1074</v>
      </c>
      <c r="C42" s="610" t="s">
        <v>550</v>
      </c>
      <c r="D42" s="278">
        <v>30105</v>
      </c>
      <c r="E42" s="278">
        <v>30260</v>
      </c>
      <c r="F42" s="313">
        <f t="shared" si="1"/>
        <v>155</v>
      </c>
      <c r="G42" s="136" t="s">
        <v>551</v>
      </c>
    </row>
    <row r="43" spans="1:10" ht="13.5" customHeight="1" thickBot="1" x14ac:dyDescent="0.25">
      <c r="A43" s="172" t="s">
        <v>552</v>
      </c>
      <c r="B43" s="623" t="s">
        <v>1075</v>
      </c>
      <c r="C43" s="609" t="s">
        <v>1681</v>
      </c>
      <c r="D43" s="22">
        <v>4685</v>
      </c>
      <c r="E43" s="22">
        <v>4880</v>
      </c>
      <c r="F43" s="313">
        <f t="shared" si="1"/>
        <v>195</v>
      </c>
      <c r="G43" s="585">
        <v>44125</v>
      </c>
    </row>
    <row r="44" spans="1:10" ht="13.5" customHeight="1" thickBot="1" x14ac:dyDescent="0.25">
      <c r="A44" s="172" t="s">
        <v>553</v>
      </c>
      <c r="B44" s="622" t="s">
        <v>1707</v>
      </c>
      <c r="C44" s="608" t="s">
        <v>1736</v>
      </c>
      <c r="D44" s="21">
        <v>31180</v>
      </c>
      <c r="E44" s="21">
        <v>31520</v>
      </c>
      <c r="F44" s="313">
        <f t="shared" si="1"/>
        <v>340</v>
      </c>
      <c r="G44" s="318"/>
    </row>
    <row r="45" spans="1:10" ht="13.5" customHeight="1" thickBot="1" x14ac:dyDescent="0.25">
      <c r="A45" s="172" t="s">
        <v>554</v>
      </c>
      <c r="B45" s="623" t="s">
        <v>1076</v>
      </c>
      <c r="C45" s="611" t="s">
        <v>1610</v>
      </c>
      <c r="D45" s="22">
        <v>19850</v>
      </c>
      <c r="E45" s="22">
        <v>20280</v>
      </c>
      <c r="F45" s="313">
        <f t="shared" si="1"/>
        <v>430</v>
      </c>
    </row>
    <row r="46" spans="1:10" ht="12.75" customHeight="1" thickBot="1" x14ac:dyDescent="0.25">
      <c r="A46" s="172" t="s">
        <v>555</v>
      </c>
      <c r="B46" s="622" t="s">
        <v>1077</v>
      </c>
      <c r="C46" s="598" t="s">
        <v>1737</v>
      </c>
      <c r="D46" s="22">
        <v>38995</v>
      </c>
      <c r="E46" s="22">
        <v>39485</v>
      </c>
      <c r="F46" s="313">
        <f t="shared" si="1"/>
        <v>490</v>
      </c>
      <c r="G46" s="312"/>
      <c r="J46" s="107"/>
    </row>
    <row r="47" spans="1:10" ht="13.5" customHeight="1" thickBot="1" x14ac:dyDescent="0.25">
      <c r="A47" s="226" t="s">
        <v>557</v>
      </c>
      <c r="B47" s="623" t="s">
        <v>1077</v>
      </c>
      <c r="C47" s="599" t="s">
        <v>1001</v>
      </c>
      <c r="D47" s="22">
        <v>50220</v>
      </c>
      <c r="E47" s="22">
        <v>50495</v>
      </c>
      <c r="F47" s="313">
        <f t="shared" si="1"/>
        <v>275</v>
      </c>
      <c r="G47" s="136"/>
    </row>
    <row r="48" spans="1:10" ht="13.5" customHeight="1" thickBot="1" x14ac:dyDescent="0.25">
      <c r="A48" s="25" t="s">
        <v>558</v>
      </c>
      <c r="B48" s="622" t="s">
        <v>1708</v>
      </c>
      <c r="C48" s="598" t="s">
        <v>559</v>
      </c>
      <c r="D48" s="22">
        <v>40895</v>
      </c>
      <c r="E48" s="22">
        <v>41000</v>
      </c>
      <c r="F48" s="313">
        <f t="shared" si="1"/>
        <v>105</v>
      </c>
    </row>
    <row r="49" spans="1:7" ht="13.5" customHeight="1" thickBot="1" x14ac:dyDescent="0.25">
      <c r="A49" s="29" t="s">
        <v>560</v>
      </c>
      <c r="B49" s="623" t="s">
        <v>1078</v>
      </c>
      <c r="C49" s="611" t="s">
        <v>1738</v>
      </c>
      <c r="D49" s="158">
        <v>86965</v>
      </c>
      <c r="E49" s="158">
        <v>87270</v>
      </c>
      <c r="F49" s="313">
        <f t="shared" si="1"/>
        <v>305</v>
      </c>
    </row>
    <row r="50" spans="1:7" ht="13.5" customHeight="1" thickBot="1" x14ac:dyDescent="0.25">
      <c r="A50" s="25" t="s">
        <v>561</v>
      </c>
      <c r="B50" s="622" t="s">
        <v>1079</v>
      </c>
      <c r="C50" s="608" t="s">
        <v>1739</v>
      </c>
      <c r="D50" s="21">
        <v>71800</v>
      </c>
      <c r="E50" s="21">
        <v>72590</v>
      </c>
      <c r="F50" s="313">
        <f t="shared" si="1"/>
        <v>790</v>
      </c>
      <c r="G50" s="136" t="s">
        <v>562</v>
      </c>
    </row>
    <row r="51" spans="1:7" ht="13.5" customHeight="1" thickBot="1" x14ac:dyDescent="0.25">
      <c r="A51" s="29" t="s">
        <v>563</v>
      </c>
      <c r="B51" s="623" t="s">
        <v>1080</v>
      </c>
      <c r="C51" s="606" t="s">
        <v>1740</v>
      </c>
      <c r="D51" s="22">
        <v>8450</v>
      </c>
      <c r="E51" s="22">
        <v>8610</v>
      </c>
      <c r="F51" s="313">
        <f t="shared" si="1"/>
        <v>160</v>
      </c>
    </row>
    <row r="52" spans="1:7" ht="13.5" customHeight="1" thickBot="1" x14ac:dyDescent="0.25">
      <c r="A52" s="25" t="s">
        <v>564</v>
      </c>
      <c r="B52" s="622" t="s">
        <v>1709</v>
      </c>
      <c r="C52" s="607" t="s">
        <v>1741</v>
      </c>
      <c r="D52" s="22">
        <v>10450</v>
      </c>
      <c r="E52" s="22">
        <v>10580</v>
      </c>
      <c r="F52" s="313">
        <f t="shared" si="1"/>
        <v>130</v>
      </c>
      <c r="G52" s="351"/>
    </row>
    <row r="53" spans="1:7" ht="13.5" customHeight="1" thickBot="1" x14ac:dyDescent="0.25">
      <c r="A53" s="29" t="s">
        <v>565</v>
      </c>
      <c r="B53" s="623" t="s">
        <v>1081</v>
      </c>
      <c r="C53" s="606" t="s">
        <v>1742</v>
      </c>
      <c r="D53" s="22">
        <v>18795</v>
      </c>
      <c r="E53" s="22">
        <v>19005</v>
      </c>
      <c r="F53" s="313">
        <f t="shared" si="1"/>
        <v>210</v>
      </c>
    </row>
    <row r="54" spans="1:7" ht="13.5" customHeight="1" thickBot="1" x14ac:dyDescent="0.25">
      <c r="A54" s="25" t="s">
        <v>566</v>
      </c>
      <c r="B54" s="622" t="s">
        <v>1082</v>
      </c>
      <c r="C54" s="608" t="s">
        <v>1743</v>
      </c>
      <c r="D54" s="21">
        <v>10265</v>
      </c>
      <c r="E54" s="21">
        <v>10445</v>
      </c>
      <c r="F54" s="313">
        <f t="shared" si="1"/>
        <v>180</v>
      </c>
      <c r="G54" s="136" t="s">
        <v>567</v>
      </c>
    </row>
    <row r="55" spans="1:7" ht="13.5" customHeight="1" thickBot="1" x14ac:dyDescent="0.25">
      <c r="A55" s="25" t="s">
        <v>568</v>
      </c>
      <c r="B55" s="623" t="s">
        <v>1710</v>
      </c>
      <c r="C55" s="612" t="s">
        <v>569</v>
      </c>
      <c r="D55" s="22">
        <v>43830</v>
      </c>
      <c r="E55" s="22">
        <v>43990</v>
      </c>
      <c r="F55" s="313">
        <f t="shared" si="1"/>
        <v>160</v>
      </c>
    </row>
    <row r="56" spans="1:7" ht="12.95" customHeight="1" thickBot="1" x14ac:dyDescent="0.25">
      <c r="A56" s="224" t="s">
        <v>570</v>
      </c>
      <c r="B56" s="622" t="s">
        <v>1711</v>
      </c>
      <c r="C56" s="600" t="s">
        <v>1744</v>
      </c>
      <c r="D56" s="152">
        <v>10180</v>
      </c>
      <c r="E56" s="152">
        <v>10305</v>
      </c>
      <c r="F56" s="313">
        <f t="shared" si="1"/>
        <v>125</v>
      </c>
      <c r="G56" s="351"/>
    </row>
    <row r="57" spans="1:7" ht="12.95" customHeight="1" thickBot="1" x14ac:dyDescent="0.25">
      <c r="A57" s="225" t="s">
        <v>571</v>
      </c>
      <c r="B57" s="623" t="s">
        <v>1083</v>
      </c>
      <c r="C57" s="612" t="s">
        <v>1745</v>
      </c>
      <c r="D57" s="158">
        <v>83670</v>
      </c>
      <c r="E57" s="158">
        <v>83670</v>
      </c>
      <c r="F57" s="313">
        <f t="shared" si="1"/>
        <v>0</v>
      </c>
      <c r="G57" s="299"/>
    </row>
    <row r="58" spans="1:7" ht="14.25" customHeight="1" thickBot="1" x14ac:dyDescent="0.25">
      <c r="A58" s="172" t="s">
        <v>572</v>
      </c>
      <c r="B58" s="622" t="s">
        <v>1712</v>
      </c>
      <c r="C58" s="602" t="s">
        <v>1746</v>
      </c>
      <c r="D58" s="158">
        <v>21865</v>
      </c>
      <c r="E58" s="158">
        <v>22085</v>
      </c>
      <c r="F58" s="313">
        <f t="shared" si="1"/>
        <v>220</v>
      </c>
      <c r="G58" s="287"/>
    </row>
    <row r="59" spans="1:7" ht="13.5" customHeight="1" thickBot="1" x14ac:dyDescent="0.25">
      <c r="A59" s="172" t="s">
        <v>1016</v>
      </c>
      <c r="B59" s="623" t="s">
        <v>1713</v>
      </c>
      <c r="C59" s="603" t="s">
        <v>1012</v>
      </c>
      <c r="D59" s="159">
        <v>21380</v>
      </c>
      <c r="E59" s="159">
        <v>21580</v>
      </c>
      <c r="F59" s="313">
        <f t="shared" si="1"/>
        <v>200</v>
      </c>
      <c r="G59" s="321" t="s">
        <v>1011</v>
      </c>
    </row>
    <row r="60" spans="1:7" ht="12.75" customHeight="1" thickBot="1" x14ac:dyDescent="0.25">
      <c r="A60" s="225" t="s">
        <v>573</v>
      </c>
      <c r="B60" s="622" t="s">
        <v>1084</v>
      </c>
      <c r="C60" s="600" t="s">
        <v>1747</v>
      </c>
      <c r="D60" s="152">
        <v>12140</v>
      </c>
      <c r="E60" s="152">
        <v>12295</v>
      </c>
      <c r="F60" s="313">
        <f t="shared" si="1"/>
        <v>155</v>
      </c>
      <c r="G60" s="345" t="s">
        <v>1372</v>
      </c>
    </row>
    <row r="61" spans="1:7" ht="12.75" customHeight="1" thickBot="1" x14ac:dyDescent="0.25">
      <c r="A61" s="172" t="s">
        <v>574</v>
      </c>
      <c r="B61" s="623" t="s">
        <v>1085</v>
      </c>
      <c r="C61" s="603" t="s">
        <v>575</v>
      </c>
      <c r="D61" s="22">
        <v>68845</v>
      </c>
      <c r="E61" s="22">
        <v>69100</v>
      </c>
      <c r="F61" s="313">
        <f t="shared" si="1"/>
        <v>255</v>
      </c>
    </row>
    <row r="62" spans="1:7" ht="12.95" customHeight="1" thickBot="1" x14ac:dyDescent="0.25">
      <c r="A62" s="172" t="s">
        <v>576</v>
      </c>
      <c r="B62" s="622" t="s">
        <v>1086</v>
      </c>
      <c r="C62" s="602" t="s">
        <v>1525</v>
      </c>
      <c r="D62" s="21">
        <v>12375</v>
      </c>
      <c r="E62" s="21">
        <v>12615</v>
      </c>
      <c r="F62" s="313">
        <f t="shared" si="1"/>
        <v>240</v>
      </c>
      <c r="G62" s="145" t="s">
        <v>1526</v>
      </c>
    </row>
    <row r="63" spans="1:7" ht="12.95" customHeight="1" thickBot="1" x14ac:dyDescent="0.25">
      <c r="A63" s="225" t="s">
        <v>577</v>
      </c>
      <c r="B63" s="623" t="s">
        <v>1087</v>
      </c>
      <c r="C63" s="613" t="s">
        <v>936</v>
      </c>
      <c r="D63" s="158">
        <v>2090</v>
      </c>
      <c r="E63" s="158">
        <v>2095</v>
      </c>
      <c r="F63" s="313">
        <f t="shared" si="1"/>
        <v>5</v>
      </c>
      <c r="G63" s="145" t="s">
        <v>947</v>
      </c>
    </row>
    <row r="64" spans="1:7" ht="12.95" customHeight="1" thickBot="1" x14ac:dyDescent="0.25">
      <c r="A64" s="226" t="s">
        <v>578</v>
      </c>
      <c r="B64" s="622" t="s">
        <v>1088</v>
      </c>
      <c r="C64" s="600" t="s">
        <v>579</v>
      </c>
      <c r="D64" s="158">
        <v>19540</v>
      </c>
      <c r="E64" s="158">
        <v>19665</v>
      </c>
      <c r="F64" s="313">
        <f t="shared" ref="F64" si="10">E64-D64</f>
        <v>125</v>
      </c>
    </row>
    <row r="65" spans="1:13" ht="12.95" customHeight="1" thickBot="1" x14ac:dyDescent="0.25">
      <c r="A65" s="226" t="s">
        <v>580</v>
      </c>
      <c r="B65" s="623" t="s">
        <v>1089</v>
      </c>
      <c r="C65" s="601" t="s">
        <v>1748</v>
      </c>
      <c r="D65" s="22">
        <v>61110</v>
      </c>
      <c r="E65" s="22">
        <v>61775</v>
      </c>
      <c r="F65" s="313">
        <f t="shared" si="1"/>
        <v>665</v>
      </c>
    </row>
    <row r="66" spans="1:13" ht="12" customHeight="1" thickBot="1" x14ac:dyDescent="0.25">
      <c r="A66" s="226" t="s">
        <v>581</v>
      </c>
      <c r="B66" s="622" t="s">
        <v>1714</v>
      </c>
      <c r="C66" s="614" t="s">
        <v>1749</v>
      </c>
      <c r="D66" s="22">
        <v>28595</v>
      </c>
      <c r="E66" s="22">
        <v>28805</v>
      </c>
      <c r="F66" s="313">
        <f t="shared" si="1"/>
        <v>210</v>
      </c>
      <c r="G66" s="316"/>
    </row>
    <row r="67" spans="1:13" ht="12.95" customHeight="1" thickBot="1" x14ac:dyDescent="0.25">
      <c r="A67" s="172" t="s">
        <v>582</v>
      </c>
      <c r="B67" s="623" t="s">
        <v>1715</v>
      </c>
      <c r="C67" s="611" t="s">
        <v>1750</v>
      </c>
      <c r="D67" s="152">
        <v>7055</v>
      </c>
      <c r="E67" s="152">
        <v>7154</v>
      </c>
      <c r="F67" s="313">
        <f t="shared" si="1"/>
        <v>99</v>
      </c>
    </row>
    <row r="68" spans="1:13" ht="12.95" customHeight="1" thickBot="1" x14ac:dyDescent="0.25">
      <c r="A68" s="172" t="s">
        <v>583</v>
      </c>
      <c r="B68" s="622" t="s">
        <v>1090</v>
      </c>
      <c r="C68" s="600" t="s">
        <v>1751</v>
      </c>
      <c r="D68" s="162">
        <v>25145</v>
      </c>
      <c r="E68" s="162">
        <v>25365</v>
      </c>
      <c r="F68" s="313">
        <f t="shared" si="1"/>
        <v>220</v>
      </c>
    </row>
    <row r="69" spans="1:13" ht="12.95" customHeight="1" thickBot="1" x14ac:dyDescent="0.25">
      <c r="A69" s="172" t="s">
        <v>584</v>
      </c>
      <c r="B69" s="623" t="s">
        <v>1091</v>
      </c>
      <c r="C69" s="606" t="s">
        <v>585</v>
      </c>
      <c r="D69" s="22">
        <v>52830</v>
      </c>
      <c r="E69" s="22">
        <v>53190</v>
      </c>
      <c r="F69" s="313">
        <f t="shared" si="1"/>
        <v>360</v>
      </c>
      <c r="G69" s="317"/>
      <c r="H69" s="116"/>
    </row>
    <row r="70" spans="1:13" ht="12.95" customHeight="1" thickBot="1" x14ac:dyDescent="0.25">
      <c r="A70" s="227" t="s">
        <v>586</v>
      </c>
      <c r="B70" s="622" t="s">
        <v>1092</v>
      </c>
      <c r="C70" s="598" t="s">
        <v>587</v>
      </c>
      <c r="D70" s="157">
        <v>83375</v>
      </c>
      <c r="E70" s="157">
        <v>83890</v>
      </c>
      <c r="F70" s="313">
        <f t="shared" ref="F70:F108" si="11">E70-D70</f>
        <v>515</v>
      </c>
      <c r="G70" s="136" t="s">
        <v>588</v>
      </c>
    </row>
    <row r="71" spans="1:13" ht="12.95" customHeight="1" thickBot="1" x14ac:dyDescent="0.25">
      <c r="A71" s="226" t="s">
        <v>589</v>
      </c>
      <c r="B71" s="623" t="s">
        <v>1716</v>
      </c>
      <c r="C71" s="599" t="s">
        <v>590</v>
      </c>
      <c r="D71" s="21">
        <v>34330</v>
      </c>
      <c r="E71" s="21">
        <v>35325</v>
      </c>
      <c r="F71" s="313">
        <f t="shared" si="11"/>
        <v>995</v>
      </c>
    </row>
    <row r="72" spans="1:13" ht="12.95" customHeight="1" thickBot="1" x14ac:dyDescent="0.25">
      <c r="A72" s="172" t="s">
        <v>591</v>
      </c>
      <c r="B72" s="622" t="s">
        <v>1093</v>
      </c>
      <c r="C72" s="600" t="s">
        <v>1752</v>
      </c>
      <c r="D72" s="22">
        <v>3795</v>
      </c>
      <c r="E72" s="22">
        <v>4075</v>
      </c>
      <c r="F72" s="313">
        <f t="shared" si="11"/>
        <v>280</v>
      </c>
      <c r="G72" s="352"/>
    </row>
    <row r="73" spans="1:13" ht="13.5" customHeight="1" thickBot="1" x14ac:dyDescent="0.25">
      <c r="A73" s="172" t="s">
        <v>592</v>
      </c>
      <c r="B73" s="623" t="s">
        <v>1094</v>
      </c>
      <c r="C73" s="599" t="s">
        <v>1753</v>
      </c>
      <c r="D73" s="22">
        <v>51830</v>
      </c>
      <c r="E73" s="22">
        <v>52430</v>
      </c>
      <c r="F73" s="313">
        <f t="shared" si="11"/>
        <v>600</v>
      </c>
      <c r="G73" s="318"/>
    </row>
    <row r="74" spans="1:13" ht="12.95" customHeight="1" thickBot="1" x14ac:dyDescent="0.25">
      <c r="A74" s="227" t="s">
        <v>593</v>
      </c>
      <c r="B74" s="622" t="s">
        <v>1095</v>
      </c>
      <c r="C74" s="607" t="s">
        <v>1647</v>
      </c>
      <c r="D74" s="155">
        <v>9055</v>
      </c>
      <c r="E74" s="155">
        <v>9095</v>
      </c>
      <c r="F74" s="575">
        <f t="shared" ref="F74" si="12">E74-D74</f>
        <v>40</v>
      </c>
      <c r="G74" s="138"/>
    </row>
    <row r="75" spans="1:13" ht="12.95" customHeight="1" thickBot="1" x14ac:dyDescent="0.25">
      <c r="A75" s="226" t="s">
        <v>594</v>
      </c>
      <c r="B75" s="623" t="s">
        <v>1096</v>
      </c>
      <c r="C75" s="606" t="s">
        <v>595</v>
      </c>
      <c r="D75" s="22">
        <v>270</v>
      </c>
      <c r="E75" s="22">
        <v>270</v>
      </c>
      <c r="F75" s="313">
        <f t="shared" si="11"/>
        <v>0</v>
      </c>
      <c r="G75" s="136" t="s">
        <v>498</v>
      </c>
      <c r="M75" s="595" t="s">
        <v>1593</v>
      </c>
    </row>
    <row r="76" spans="1:13" ht="12.95" customHeight="1" thickBot="1" x14ac:dyDescent="0.25">
      <c r="A76" s="226" t="s">
        <v>596</v>
      </c>
      <c r="B76" s="622" t="s">
        <v>1097</v>
      </c>
      <c r="C76" s="607" t="s">
        <v>973</v>
      </c>
      <c r="D76" s="155">
        <v>24805</v>
      </c>
      <c r="E76" s="155">
        <v>24975</v>
      </c>
      <c r="F76" s="313">
        <f t="shared" si="11"/>
        <v>170</v>
      </c>
      <c r="G76" s="145" t="s">
        <v>1014</v>
      </c>
    </row>
    <row r="77" spans="1:13" ht="12.95" customHeight="1" thickBot="1" x14ac:dyDescent="0.25">
      <c r="A77" s="226" t="s">
        <v>597</v>
      </c>
      <c r="B77" s="623" t="s">
        <v>1098</v>
      </c>
      <c r="C77" s="606" t="s">
        <v>1637</v>
      </c>
      <c r="D77" s="22">
        <v>15490</v>
      </c>
      <c r="E77" s="22">
        <v>15855</v>
      </c>
      <c r="F77" s="313">
        <f t="shared" ref="F77" si="13">E77-D77</f>
        <v>365</v>
      </c>
      <c r="G77" s="550" t="s">
        <v>1638</v>
      </c>
    </row>
    <row r="78" spans="1:13" ht="12.95" customHeight="1" thickBot="1" x14ac:dyDescent="0.25">
      <c r="A78" s="226" t="s">
        <v>598</v>
      </c>
      <c r="B78" s="622" t="s">
        <v>1099</v>
      </c>
      <c r="C78" s="607" t="s">
        <v>979</v>
      </c>
      <c r="D78" s="22">
        <v>33965</v>
      </c>
      <c r="E78" s="22">
        <v>34495</v>
      </c>
      <c r="F78" s="313">
        <f t="shared" si="11"/>
        <v>530</v>
      </c>
      <c r="G78" s="145" t="s">
        <v>974</v>
      </c>
    </row>
    <row r="79" spans="1:13" ht="12.95" customHeight="1" thickBot="1" x14ac:dyDescent="0.25">
      <c r="A79" s="226" t="s">
        <v>599</v>
      </c>
      <c r="B79" s="623" t="s">
        <v>1100</v>
      </c>
      <c r="C79" s="606" t="s">
        <v>1754</v>
      </c>
      <c r="D79" s="22">
        <v>6790</v>
      </c>
      <c r="E79" s="22">
        <v>6930</v>
      </c>
      <c r="F79" s="313">
        <f t="shared" si="11"/>
        <v>140</v>
      </c>
      <c r="G79" s="461" t="s">
        <v>1471</v>
      </c>
    </row>
    <row r="80" spans="1:13" ht="12.95" customHeight="1" thickBot="1" x14ac:dyDescent="0.25">
      <c r="A80" s="226" t="s">
        <v>600</v>
      </c>
      <c r="B80" s="622" t="s">
        <v>1717</v>
      </c>
      <c r="C80" s="607" t="s">
        <v>601</v>
      </c>
      <c r="D80" s="162">
        <v>27490</v>
      </c>
      <c r="E80" s="162">
        <v>27630</v>
      </c>
      <c r="F80" s="313">
        <f t="shared" si="11"/>
        <v>140</v>
      </c>
    </row>
    <row r="81" spans="1:13" ht="12.95" customHeight="1" thickBot="1" x14ac:dyDescent="0.25">
      <c r="A81" s="226" t="s">
        <v>602</v>
      </c>
      <c r="B81" s="623" t="s">
        <v>1101</v>
      </c>
      <c r="C81" s="606" t="s">
        <v>1549</v>
      </c>
      <c r="D81" s="502">
        <v>8930</v>
      </c>
      <c r="E81" s="502">
        <v>9085</v>
      </c>
      <c r="F81" s="313">
        <f t="shared" si="11"/>
        <v>155</v>
      </c>
    </row>
    <row r="82" spans="1:13" ht="12.95" customHeight="1" thickBot="1" x14ac:dyDescent="0.25">
      <c r="A82" s="226" t="s">
        <v>603</v>
      </c>
      <c r="B82" s="622" t="s">
        <v>1102</v>
      </c>
      <c r="C82" s="607" t="s">
        <v>607</v>
      </c>
      <c r="D82" s="711"/>
      <c r="E82" s="711"/>
      <c r="F82" s="591">
        <v>205</v>
      </c>
      <c r="G82" s="499">
        <v>62000</v>
      </c>
    </row>
    <row r="83" spans="1:13" ht="12.95" customHeight="1" thickBot="1" x14ac:dyDescent="0.25">
      <c r="A83" s="226" t="s">
        <v>604</v>
      </c>
      <c r="B83" s="623" t="s">
        <v>1103</v>
      </c>
      <c r="C83" s="606" t="s">
        <v>1755</v>
      </c>
      <c r="D83" s="22">
        <v>6960</v>
      </c>
      <c r="E83" s="22">
        <v>7055</v>
      </c>
      <c r="F83" s="313">
        <f t="shared" si="11"/>
        <v>95</v>
      </c>
      <c r="G83" s="136" t="s">
        <v>515</v>
      </c>
    </row>
    <row r="84" spans="1:13" ht="12.95" customHeight="1" thickBot="1" x14ac:dyDescent="0.25">
      <c r="A84" s="226" t="s">
        <v>605</v>
      </c>
      <c r="B84" s="622" t="s">
        <v>1104</v>
      </c>
      <c r="C84" s="607" t="s">
        <v>1756</v>
      </c>
      <c r="D84" s="22">
        <v>11065</v>
      </c>
      <c r="E84" s="22">
        <v>11235</v>
      </c>
      <c r="F84" s="313">
        <f t="shared" si="11"/>
        <v>170</v>
      </c>
      <c r="G84" s="117"/>
      <c r="H84" s="107"/>
    </row>
    <row r="85" spans="1:13" ht="12.95" customHeight="1" thickBot="1" x14ac:dyDescent="0.25">
      <c r="A85" s="226" t="s">
        <v>606</v>
      </c>
      <c r="B85" s="623" t="s">
        <v>1105</v>
      </c>
      <c r="C85" s="606" t="s">
        <v>1476</v>
      </c>
      <c r="D85" s="22">
        <v>8245</v>
      </c>
      <c r="E85" s="22">
        <v>8455</v>
      </c>
      <c r="F85" s="313">
        <f t="shared" si="11"/>
        <v>210</v>
      </c>
      <c r="G85" s="107"/>
      <c r="H85" s="107"/>
    </row>
    <row r="86" spans="1:13" ht="12.95" customHeight="1" thickBot="1" x14ac:dyDescent="0.25">
      <c r="A86" s="172" t="s">
        <v>608</v>
      </c>
      <c r="B86" s="622" t="s">
        <v>1718</v>
      </c>
      <c r="C86" s="607" t="s">
        <v>1757</v>
      </c>
      <c r="D86" s="22">
        <v>33125</v>
      </c>
      <c r="E86" s="22">
        <v>33805</v>
      </c>
      <c r="F86" s="313">
        <f t="shared" si="11"/>
        <v>680</v>
      </c>
      <c r="G86" s="136" t="s">
        <v>515</v>
      </c>
    </row>
    <row r="87" spans="1:13" ht="12.95" customHeight="1" thickBot="1" x14ac:dyDescent="0.25">
      <c r="A87" s="226" t="s">
        <v>609</v>
      </c>
      <c r="B87" s="623" t="s">
        <v>1719</v>
      </c>
      <c r="C87" s="606" t="s">
        <v>610</v>
      </c>
      <c r="D87" s="22">
        <v>34580</v>
      </c>
      <c r="E87" s="22">
        <v>34765</v>
      </c>
      <c r="F87" s="313">
        <f t="shared" si="11"/>
        <v>185</v>
      </c>
      <c r="G87" s="112"/>
    </row>
    <row r="88" spans="1:13" ht="12.95" customHeight="1" thickBot="1" x14ac:dyDescent="0.25">
      <c r="A88" s="172" t="s">
        <v>611</v>
      </c>
      <c r="B88" s="622" t="s">
        <v>1106</v>
      </c>
      <c r="C88" s="608" t="s">
        <v>612</v>
      </c>
      <c r="D88" s="22">
        <v>18160</v>
      </c>
      <c r="E88" s="22">
        <v>18255</v>
      </c>
      <c r="F88" s="313">
        <f t="shared" si="11"/>
        <v>95</v>
      </c>
      <c r="G88" s="112"/>
    </row>
    <row r="89" spans="1:13" ht="12.95" customHeight="1" thickBot="1" x14ac:dyDescent="0.25">
      <c r="A89" s="226" t="s">
        <v>613</v>
      </c>
      <c r="B89" s="623" t="s">
        <v>1107</v>
      </c>
      <c r="C89" s="609" t="s">
        <v>614</v>
      </c>
      <c r="D89" s="22">
        <v>66315</v>
      </c>
      <c r="E89" s="22">
        <v>66555</v>
      </c>
      <c r="F89" s="313">
        <f t="shared" si="11"/>
        <v>240</v>
      </c>
      <c r="G89" s="112"/>
    </row>
    <row r="90" spans="1:13" ht="14.25" customHeight="1" thickBot="1" x14ac:dyDescent="0.25">
      <c r="A90" s="226" t="s">
        <v>615</v>
      </c>
      <c r="B90" s="622" t="s">
        <v>1108</v>
      </c>
      <c r="C90" s="615" t="s">
        <v>1008</v>
      </c>
      <c r="D90" s="22">
        <v>58460</v>
      </c>
      <c r="E90" s="22">
        <v>58765</v>
      </c>
      <c r="F90" s="313">
        <f t="shared" si="11"/>
        <v>305</v>
      </c>
      <c r="G90" s="325"/>
    </row>
    <row r="91" spans="1:13" ht="13.5" thickBot="1" x14ac:dyDescent="0.25">
      <c r="A91" s="226" t="s">
        <v>616</v>
      </c>
      <c r="B91" s="623" t="s">
        <v>1109</v>
      </c>
      <c r="C91" s="616" t="s">
        <v>999</v>
      </c>
      <c r="D91" s="22">
        <v>11715</v>
      </c>
      <c r="E91" s="22">
        <v>11945</v>
      </c>
      <c r="F91" s="313">
        <f t="shared" si="11"/>
        <v>230</v>
      </c>
      <c r="G91" s="146" t="s">
        <v>1000</v>
      </c>
    </row>
    <row r="92" spans="1:13" s="299" customFormat="1" ht="14.25" customHeight="1" thickBot="1" x14ac:dyDescent="0.25">
      <c r="A92" s="286" t="s">
        <v>617</v>
      </c>
      <c r="B92" s="624" t="s">
        <v>1720</v>
      </c>
      <c r="C92" s="647" t="s">
        <v>1033</v>
      </c>
      <c r="D92" s="278">
        <v>11410</v>
      </c>
      <c r="E92" s="278">
        <v>11585</v>
      </c>
      <c r="F92" s="313">
        <f t="shared" si="11"/>
        <v>175</v>
      </c>
      <c r="G92" s="665">
        <v>11220</v>
      </c>
      <c r="I92" s="698"/>
      <c r="M92" s="699"/>
    </row>
    <row r="93" spans="1:13" ht="14.25" customHeight="1" thickBot="1" x14ac:dyDescent="0.25">
      <c r="A93" s="29" t="s">
        <v>618</v>
      </c>
      <c r="B93" s="623" t="s">
        <v>1110</v>
      </c>
      <c r="C93" s="606" t="s">
        <v>1758</v>
      </c>
      <c r="D93" s="22">
        <v>655</v>
      </c>
      <c r="E93" s="22">
        <v>655</v>
      </c>
      <c r="F93" s="313">
        <f t="shared" si="11"/>
        <v>0</v>
      </c>
      <c r="G93" s="595" t="s">
        <v>1593</v>
      </c>
    </row>
    <row r="94" spans="1:13" s="154" customFormat="1" ht="12.95" customHeight="1" thickBot="1" x14ac:dyDescent="0.25">
      <c r="A94" s="226" t="s">
        <v>619</v>
      </c>
      <c r="B94" s="622" t="s">
        <v>1361</v>
      </c>
      <c r="C94" s="607" t="s">
        <v>1759</v>
      </c>
      <c r="D94" s="22">
        <v>34480</v>
      </c>
      <c r="E94" s="22">
        <v>34790</v>
      </c>
      <c r="F94" s="313">
        <f t="shared" si="11"/>
        <v>310</v>
      </c>
      <c r="G94" s="702"/>
    </row>
    <row r="95" spans="1:13" ht="12.95" customHeight="1" thickBot="1" x14ac:dyDescent="0.25">
      <c r="A95" s="226" t="s">
        <v>620</v>
      </c>
      <c r="B95" s="623" t="s">
        <v>1111</v>
      </c>
      <c r="C95" s="611" t="s">
        <v>1760</v>
      </c>
      <c r="D95" s="22">
        <v>12610</v>
      </c>
      <c r="E95" s="22">
        <v>12955</v>
      </c>
      <c r="F95" s="313">
        <f t="shared" si="11"/>
        <v>345</v>
      </c>
      <c r="G95" s="703"/>
    </row>
    <row r="96" spans="1:13" ht="12.95" customHeight="1" thickBot="1" x14ac:dyDescent="0.25">
      <c r="A96" s="172" t="s">
        <v>621</v>
      </c>
      <c r="B96" s="622" t="s">
        <v>1112</v>
      </c>
      <c r="C96" s="598" t="s">
        <v>622</v>
      </c>
      <c r="D96" s="278">
        <v>40190</v>
      </c>
      <c r="E96" s="278">
        <v>40300</v>
      </c>
      <c r="F96" s="313">
        <f t="shared" si="11"/>
        <v>110</v>
      </c>
      <c r="G96" s="704"/>
    </row>
    <row r="97" spans="1:10" ht="15" customHeight="1" thickBot="1" x14ac:dyDescent="0.25">
      <c r="A97" s="286" t="s">
        <v>623</v>
      </c>
      <c r="B97" s="623" t="s">
        <v>1113</v>
      </c>
      <c r="C97" s="617" t="s">
        <v>1761</v>
      </c>
      <c r="D97" s="278">
        <v>23860</v>
      </c>
      <c r="E97" s="278">
        <v>24000</v>
      </c>
      <c r="F97" s="313">
        <f t="shared" si="11"/>
        <v>140</v>
      </c>
      <c r="G97" s="318" t="s">
        <v>1352</v>
      </c>
    </row>
    <row r="98" spans="1:10" ht="12.95" customHeight="1" thickBot="1" x14ac:dyDescent="0.25">
      <c r="A98" s="172" t="s">
        <v>624</v>
      </c>
      <c r="B98" s="622" t="s">
        <v>1721</v>
      </c>
      <c r="C98" s="598" t="s">
        <v>1642</v>
      </c>
      <c r="D98" s="158">
        <v>8500</v>
      </c>
      <c r="E98" s="158">
        <v>8750</v>
      </c>
      <c r="F98" s="313">
        <f t="shared" ref="F98" si="14">E98-D98</f>
        <v>250</v>
      </c>
      <c r="G98" s="546"/>
    </row>
    <row r="99" spans="1:10" ht="12.75" customHeight="1" thickBot="1" x14ac:dyDescent="0.25">
      <c r="A99" s="226" t="s">
        <v>625</v>
      </c>
      <c r="B99" s="623" t="s">
        <v>1722</v>
      </c>
      <c r="C99" s="611" t="s">
        <v>1762</v>
      </c>
      <c r="D99" s="158">
        <v>11830</v>
      </c>
      <c r="E99" s="158">
        <v>11960</v>
      </c>
      <c r="F99" s="313">
        <f t="shared" si="11"/>
        <v>130</v>
      </c>
      <c r="G99" s="314" t="s">
        <v>537</v>
      </c>
    </row>
    <row r="100" spans="1:10" ht="15" customHeight="1" thickBot="1" x14ac:dyDescent="0.25">
      <c r="A100" s="172" t="s">
        <v>626</v>
      </c>
      <c r="B100" s="622" t="s">
        <v>1694</v>
      </c>
      <c r="C100" s="608" t="s">
        <v>1696</v>
      </c>
      <c r="D100" s="158">
        <v>3895</v>
      </c>
      <c r="E100" s="158">
        <v>4035</v>
      </c>
      <c r="F100" s="313">
        <f t="shared" ref="F100" si="15">E100-D100</f>
        <v>140</v>
      </c>
      <c r="G100" s="596"/>
    </row>
    <row r="101" spans="1:10" ht="12.95" customHeight="1" thickBot="1" x14ac:dyDescent="0.25">
      <c r="A101" s="226" t="s">
        <v>627</v>
      </c>
      <c r="B101" s="623" t="s">
        <v>1114</v>
      </c>
      <c r="C101" s="606" t="s">
        <v>1488</v>
      </c>
      <c r="D101" s="165">
        <v>12135</v>
      </c>
      <c r="E101" s="165">
        <v>12335</v>
      </c>
      <c r="F101" s="313">
        <f t="shared" si="11"/>
        <v>200</v>
      </c>
      <c r="G101" s="107"/>
    </row>
    <row r="102" spans="1:10" ht="12.95" customHeight="1" thickBot="1" x14ac:dyDescent="0.25">
      <c r="A102" s="228" t="s">
        <v>628</v>
      </c>
      <c r="B102" s="622" t="s">
        <v>1115</v>
      </c>
      <c r="C102" s="618" t="s">
        <v>962</v>
      </c>
      <c r="D102" s="165">
        <v>50345</v>
      </c>
      <c r="E102" s="165">
        <v>50635</v>
      </c>
      <c r="F102" s="313">
        <f t="shared" si="11"/>
        <v>290</v>
      </c>
      <c r="G102" s="327"/>
    </row>
    <row r="103" spans="1:10" ht="12.95" customHeight="1" thickBot="1" x14ac:dyDescent="0.25">
      <c r="A103" s="226" t="s">
        <v>629</v>
      </c>
      <c r="B103" s="623" t="s">
        <v>263</v>
      </c>
      <c r="C103" s="606" t="s">
        <v>1763</v>
      </c>
      <c r="D103" s="22">
        <v>5965</v>
      </c>
      <c r="E103" s="22">
        <v>6035</v>
      </c>
      <c r="F103" s="313">
        <f t="shared" si="11"/>
        <v>70</v>
      </c>
      <c r="G103" s="351"/>
    </row>
    <row r="104" spans="1:10" ht="14.25" customHeight="1" thickBot="1" x14ac:dyDescent="0.25">
      <c r="A104" s="172" t="s">
        <v>630</v>
      </c>
      <c r="B104" s="622" t="s">
        <v>1376</v>
      </c>
      <c r="C104" s="608" t="s">
        <v>1764</v>
      </c>
      <c r="D104" s="21">
        <v>20685</v>
      </c>
      <c r="E104" s="21">
        <v>20870</v>
      </c>
      <c r="F104" s="313">
        <f t="shared" si="11"/>
        <v>185</v>
      </c>
      <c r="G104" s="318" t="s">
        <v>1373</v>
      </c>
    </row>
    <row r="105" spans="1:10" ht="12.95" customHeight="1" thickBot="1" x14ac:dyDescent="0.25">
      <c r="A105" s="172" t="s">
        <v>631</v>
      </c>
      <c r="B105" s="623" t="s">
        <v>1116</v>
      </c>
      <c r="C105" s="603" t="s">
        <v>632</v>
      </c>
      <c r="D105" s="22">
        <v>20245</v>
      </c>
      <c r="E105" s="22">
        <v>20315</v>
      </c>
      <c r="F105" s="313">
        <f t="shared" si="11"/>
        <v>70</v>
      </c>
    </row>
    <row r="106" spans="1:10" ht="14.1" customHeight="1" thickBot="1" x14ac:dyDescent="0.25">
      <c r="A106" s="224" t="s">
        <v>633</v>
      </c>
      <c r="B106" s="622" t="s">
        <v>1117</v>
      </c>
      <c r="C106" s="600" t="s">
        <v>634</v>
      </c>
      <c r="D106" s="21">
        <v>86725</v>
      </c>
      <c r="E106" s="21">
        <v>87295</v>
      </c>
      <c r="F106" s="313">
        <f t="shared" si="11"/>
        <v>570</v>
      </c>
      <c r="G106" s="160" t="s">
        <v>544</v>
      </c>
    </row>
    <row r="107" spans="1:10" ht="14.1" customHeight="1" thickBot="1" x14ac:dyDescent="0.25">
      <c r="A107" s="224" t="s">
        <v>635</v>
      </c>
      <c r="B107" s="623" t="s">
        <v>1118</v>
      </c>
      <c r="C107" s="599" t="s">
        <v>636</v>
      </c>
      <c r="D107" s="278">
        <v>11055</v>
      </c>
      <c r="E107" s="278">
        <v>11055</v>
      </c>
      <c r="F107" s="313">
        <f t="shared" si="11"/>
        <v>0</v>
      </c>
      <c r="G107" s="571" t="s">
        <v>1651</v>
      </c>
      <c r="J107" t="s">
        <v>1993</v>
      </c>
    </row>
    <row r="108" spans="1:10" ht="14.1" customHeight="1" thickBot="1" x14ac:dyDescent="0.25">
      <c r="A108" s="172" t="s">
        <v>637</v>
      </c>
      <c r="B108" s="622" t="s">
        <v>1119</v>
      </c>
      <c r="C108" s="608" t="s">
        <v>1765</v>
      </c>
      <c r="D108" s="21">
        <v>28110</v>
      </c>
      <c r="E108" s="21">
        <v>28435</v>
      </c>
      <c r="F108" s="313">
        <f t="shared" si="11"/>
        <v>325</v>
      </c>
      <c r="G108" s="33"/>
    </row>
    <row r="109" spans="1:10" ht="14.1" customHeight="1" thickBot="1" x14ac:dyDescent="0.25">
      <c r="A109" s="225" t="s">
        <v>638</v>
      </c>
      <c r="B109" s="623" t="s">
        <v>1120</v>
      </c>
      <c r="C109" s="599" t="s">
        <v>1619</v>
      </c>
      <c r="D109" s="152">
        <v>18025</v>
      </c>
      <c r="E109" s="152">
        <v>18395</v>
      </c>
      <c r="F109" s="313">
        <f t="shared" ref="F109" si="16">E109-D109</f>
        <v>370</v>
      </c>
      <c r="G109" s="35"/>
    </row>
    <row r="110" spans="1:10" ht="15.6" customHeight="1" thickBot="1" x14ac:dyDescent="0.25">
      <c r="A110" s="225" t="s">
        <v>639</v>
      </c>
      <c r="B110" s="622" t="s">
        <v>1121</v>
      </c>
      <c r="C110" s="619" t="s">
        <v>1671</v>
      </c>
      <c r="D110" s="152">
        <v>8300</v>
      </c>
      <c r="E110" s="152">
        <v>8605</v>
      </c>
      <c r="F110" s="313">
        <f t="shared" ref="F110" si="17">E110-D110</f>
        <v>305</v>
      </c>
      <c r="G110" s="577"/>
      <c r="J110" s="312"/>
    </row>
    <row r="111" spans="1:10" ht="14.25" customHeight="1" thickBot="1" x14ac:dyDescent="0.25">
      <c r="A111" s="172" t="s">
        <v>1367</v>
      </c>
      <c r="B111" s="623" t="s">
        <v>1770</v>
      </c>
      <c r="C111" s="603" t="s">
        <v>1766</v>
      </c>
      <c r="D111" s="20">
        <v>22895</v>
      </c>
      <c r="E111" s="20">
        <v>23020</v>
      </c>
      <c r="F111" s="313">
        <f t="shared" ref="F111:F117" si="18">E111-D111</f>
        <v>125</v>
      </c>
      <c r="G111" s="287" t="s">
        <v>1363</v>
      </c>
    </row>
    <row r="112" spans="1:10" ht="16.5" customHeight="1" thickBot="1" x14ac:dyDescent="0.25">
      <c r="A112" s="226" t="s">
        <v>640</v>
      </c>
      <c r="B112" s="622" t="s">
        <v>1122</v>
      </c>
      <c r="C112" s="602" t="s">
        <v>1767</v>
      </c>
      <c r="D112" s="22">
        <v>16670</v>
      </c>
      <c r="E112" s="22">
        <v>16710</v>
      </c>
      <c r="F112" s="313">
        <f t="shared" si="18"/>
        <v>40</v>
      </c>
      <c r="G112" s="33"/>
    </row>
    <row r="113" spans="1:7" ht="14.1" customHeight="1" thickBot="1" x14ac:dyDescent="0.25">
      <c r="A113" s="225" t="s">
        <v>641</v>
      </c>
      <c r="B113" s="622" t="s">
        <v>1123</v>
      </c>
      <c r="C113" s="601" t="s">
        <v>642</v>
      </c>
      <c r="D113" s="152">
        <v>54845</v>
      </c>
      <c r="E113" s="152">
        <v>55070</v>
      </c>
      <c r="F113" s="313">
        <f>E113-D113</f>
        <v>225</v>
      </c>
      <c r="G113" s="160" t="s">
        <v>556</v>
      </c>
    </row>
    <row r="114" spans="1:7" ht="14.1" customHeight="1" thickBot="1" x14ac:dyDescent="0.25">
      <c r="A114" s="172" t="s">
        <v>643</v>
      </c>
      <c r="B114" s="623" t="s">
        <v>1723</v>
      </c>
      <c r="C114" s="602" t="s">
        <v>1768</v>
      </c>
      <c r="D114" s="582">
        <v>14495</v>
      </c>
      <c r="E114" s="582">
        <v>14650</v>
      </c>
      <c r="F114" s="313">
        <f t="shared" si="18"/>
        <v>155</v>
      </c>
      <c r="G114" s="33"/>
    </row>
    <row r="115" spans="1:7" ht="14.1" customHeight="1" thickBot="1" x14ac:dyDescent="0.25">
      <c r="A115" s="226" t="s">
        <v>644</v>
      </c>
      <c r="B115" s="622" t="s">
        <v>1124</v>
      </c>
      <c r="C115" s="601" t="s">
        <v>645</v>
      </c>
      <c r="D115" s="278">
        <v>47175</v>
      </c>
      <c r="E115" s="278">
        <v>47320</v>
      </c>
      <c r="F115" s="313">
        <f t="shared" si="18"/>
        <v>145</v>
      </c>
      <c r="G115" s="444"/>
    </row>
    <row r="116" spans="1:7" ht="14.25" customHeight="1" thickBot="1" x14ac:dyDescent="0.25">
      <c r="A116" s="597" t="s">
        <v>646</v>
      </c>
      <c r="B116" s="625" t="s">
        <v>217</v>
      </c>
      <c r="C116" s="604" t="s">
        <v>647</v>
      </c>
      <c r="D116" s="278">
        <v>19575</v>
      </c>
      <c r="E116" s="278">
        <v>19735</v>
      </c>
      <c r="F116" s="313">
        <f t="shared" si="18"/>
        <v>160</v>
      </c>
      <c r="G116" s="33"/>
    </row>
    <row r="117" spans="1:7" ht="14.1" customHeight="1" thickBot="1" x14ac:dyDescent="0.25">
      <c r="A117" s="224" t="s">
        <v>648</v>
      </c>
      <c r="B117" s="622" t="s">
        <v>1126</v>
      </c>
      <c r="C117" s="620" t="s">
        <v>647</v>
      </c>
      <c r="D117" s="152">
        <v>7330</v>
      </c>
      <c r="E117" s="152">
        <v>7470</v>
      </c>
      <c r="F117" s="313">
        <f t="shared" si="18"/>
        <v>140</v>
      </c>
      <c r="G117" s="359"/>
    </row>
    <row r="118" spans="1:7" ht="18" customHeight="1" thickBot="1" x14ac:dyDescent="0.25">
      <c r="A118" s="24"/>
      <c r="B118" s="142"/>
      <c r="C118" s="21"/>
      <c r="D118" s="21"/>
      <c r="E118" s="21" t="s">
        <v>1019</v>
      </c>
      <c r="F118" s="469">
        <f>SUM(F6:F117)</f>
        <v>27939</v>
      </c>
      <c r="G118" s="508">
        <f>F82</f>
        <v>205</v>
      </c>
    </row>
    <row r="119" spans="1:7" ht="27" customHeight="1" thickBot="1" x14ac:dyDescent="0.25">
      <c r="A119" s="177"/>
      <c r="B119" s="587" t="s">
        <v>1042</v>
      </c>
      <c r="C119" s="586"/>
      <c r="D119" s="457">
        <f>SUM('Общ. счетчики'!G10:G11)</f>
        <v>28580</v>
      </c>
      <c r="E119" s="320" t="s">
        <v>492</v>
      </c>
      <c r="G119" s="12"/>
    </row>
  </sheetData>
  <customSheetViews>
    <customSheetView guid="{59BB3A05-2517-4212-B4B0-766CE27362F6}" scale="120" showPageBreaks="1" fitToPage="1" printArea="1" hiddenColumns="1" state="hidden" view="pageBreakPreview" topLeftCell="A4">
      <selection activeCell="F14" sqref="F14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22" zoomScale="120" zoomScaleSheetLayoutView="120" workbookViewId="0">
      <selection activeCell="E28" sqref="E28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66" t="s">
        <v>649</v>
      </c>
      <c r="D1" s="779"/>
    </row>
    <row r="2" spans="1:8" x14ac:dyDescent="0.2">
      <c r="C2" s="105"/>
      <c r="D2" s="106"/>
      <c r="E2" s="762" t="s">
        <v>2008</v>
      </c>
      <c r="F2" s="762"/>
    </row>
    <row r="3" spans="1:8" ht="13.5" thickBot="1" x14ac:dyDescent="0.25">
      <c r="A3" s="780" t="s">
        <v>650</v>
      </c>
      <c r="B3" s="780"/>
      <c r="C3" s="2"/>
      <c r="F3" s="2"/>
    </row>
    <row r="4" spans="1:8" ht="13.5" thickBot="1" x14ac:dyDescent="0.25">
      <c r="A4" s="771" t="s">
        <v>1125</v>
      </c>
      <c r="B4" s="769" t="s">
        <v>481</v>
      </c>
      <c r="C4" s="769" t="s">
        <v>1</v>
      </c>
      <c r="D4" s="769" t="s">
        <v>2</v>
      </c>
      <c r="E4" s="769"/>
      <c r="F4" s="769" t="s">
        <v>5</v>
      </c>
    </row>
    <row r="5" spans="1:8" ht="13.5" thickBot="1" x14ac:dyDescent="0.25">
      <c r="A5" s="772"/>
      <c r="B5" s="769"/>
      <c r="C5" s="769"/>
      <c r="D5" s="769"/>
      <c r="E5" s="769"/>
      <c r="F5" s="769"/>
    </row>
    <row r="6" spans="1:8" ht="13.5" thickBot="1" x14ac:dyDescent="0.25">
      <c r="A6" s="773"/>
      <c r="B6" s="769"/>
      <c r="C6" s="769"/>
      <c r="D6" s="110" t="s">
        <v>6</v>
      </c>
      <c r="E6" s="111" t="s">
        <v>7</v>
      </c>
      <c r="F6" s="769"/>
    </row>
    <row r="7" spans="1:8" ht="15" customHeight="1" thickBot="1" x14ac:dyDescent="0.25">
      <c r="A7" s="142" t="s">
        <v>651</v>
      </c>
      <c r="B7" s="626" t="s">
        <v>1771</v>
      </c>
      <c r="C7" s="630" t="s">
        <v>1773</v>
      </c>
      <c r="D7" s="278">
        <v>12000</v>
      </c>
      <c r="E7" s="278">
        <v>12170</v>
      </c>
      <c r="F7" s="313">
        <f>E7-D7</f>
        <v>170</v>
      </c>
      <c r="G7" s="136" t="s">
        <v>498</v>
      </c>
    </row>
    <row r="8" spans="1:8" ht="15" customHeight="1" thickBot="1" x14ac:dyDescent="0.25">
      <c r="A8" s="172" t="s">
        <v>652</v>
      </c>
      <c r="B8" s="622" t="s">
        <v>1163</v>
      </c>
      <c r="C8" s="708" t="s">
        <v>1994</v>
      </c>
      <c r="D8" s="22">
        <v>265</v>
      </c>
      <c r="E8" s="22">
        <v>320</v>
      </c>
      <c r="F8" s="575">
        <f t="shared" ref="F8" si="0">E8-D8</f>
        <v>55</v>
      </c>
      <c r="G8" s="499"/>
    </row>
    <row r="9" spans="1:8" ht="17.25" customHeight="1" thickBot="1" x14ac:dyDescent="0.25">
      <c r="A9" s="706" t="s">
        <v>653</v>
      </c>
      <c r="B9" s="628" t="s">
        <v>1164</v>
      </c>
      <c r="C9" s="707" t="s">
        <v>996</v>
      </c>
      <c r="D9" s="376">
        <v>14295</v>
      </c>
      <c r="E9" s="376">
        <v>14365</v>
      </c>
      <c r="F9" s="575">
        <f t="shared" ref="F9:F31" si="1">E9-D9</f>
        <v>70</v>
      </c>
      <c r="G9" s="315"/>
    </row>
    <row r="10" spans="1:8" ht="15" customHeight="1" thickBot="1" x14ac:dyDescent="0.25">
      <c r="A10" s="166" t="s">
        <v>654</v>
      </c>
      <c r="B10" s="622" t="s">
        <v>1165</v>
      </c>
      <c r="C10" s="603" t="s">
        <v>1774</v>
      </c>
      <c r="D10" s="22">
        <v>12285</v>
      </c>
      <c r="E10" s="22">
        <v>12485</v>
      </c>
      <c r="F10" s="313">
        <f t="shared" si="1"/>
        <v>200</v>
      </c>
      <c r="G10" s="118"/>
      <c r="H10" s="299"/>
    </row>
    <row r="11" spans="1:8" ht="15" customHeight="1" thickBot="1" x14ac:dyDescent="0.25">
      <c r="A11" s="166" t="s">
        <v>655</v>
      </c>
      <c r="B11" s="628" t="s">
        <v>1166</v>
      </c>
      <c r="C11" s="602" t="s">
        <v>1552</v>
      </c>
      <c r="D11" s="22">
        <v>835</v>
      </c>
      <c r="E11" s="22">
        <v>840</v>
      </c>
      <c r="F11" s="313">
        <f t="shared" si="1"/>
        <v>5</v>
      </c>
      <c r="G11" s="326"/>
    </row>
    <row r="12" spans="1:8" ht="15" customHeight="1" thickBot="1" x14ac:dyDescent="0.25">
      <c r="A12" s="166" t="s">
        <v>656</v>
      </c>
      <c r="B12" s="622" t="s">
        <v>1167</v>
      </c>
      <c r="C12" s="603" t="s">
        <v>1032</v>
      </c>
      <c r="D12" s="22">
        <v>27505</v>
      </c>
      <c r="E12" s="22">
        <v>27670</v>
      </c>
      <c r="F12" s="313">
        <f t="shared" si="1"/>
        <v>165</v>
      </c>
      <c r="G12" s="315"/>
    </row>
    <row r="13" spans="1:8" ht="18" customHeight="1" thickBot="1" x14ac:dyDescent="0.25">
      <c r="A13" s="166" t="s">
        <v>657</v>
      </c>
      <c r="B13" s="628" t="s">
        <v>1168</v>
      </c>
      <c r="C13" s="600" t="s">
        <v>1629</v>
      </c>
      <c r="D13" s="22">
        <v>8615</v>
      </c>
      <c r="E13" s="22">
        <v>8890</v>
      </c>
      <c r="F13" s="313">
        <f t="shared" ref="F13" si="2">E13-D13</f>
        <v>275</v>
      </c>
      <c r="H13" s="213"/>
    </row>
    <row r="14" spans="1:8" ht="15" customHeight="1" thickBot="1" x14ac:dyDescent="0.25">
      <c r="A14" s="23" t="s">
        <v>658</v>
      </c>
      <c r="B14" s="622" t="s">
        <v>1169</v>
      </c>
      <c r="C14" s="612" t="s">
        <v>1775</v>
      </c>
      <c r="D14" s="22">
        <v>16525</v>
      </c>
      <c r="E14" s="22">
        <v>16745</v>
      </c>
      <c r="F14" s="313">
        <f t="shared" si="1"/>
        <v>220</v>
      </c>
      <c r="G14" s="297"/>
    </row>
    <row r="15" spans="1:8" ht="15" customHeight="1" thickBot="1" x14ac:dyDescent="0.25">
      <c r="A15" s="150" t="s">
        <v>659</v>
      </c>
      <c r="B15" s="622" t="s">
        <v>1170</v>
      </c>
      <c r="C15" s="636" t="s">
        <v>1989</v>
      </c>
      <c r="D15" s="22">
        <v>1505</v>
      </c>
      <c r="E15" s="22">
        <v>1780</v>
      </c>
      <c r="F15" s="313">
        <f t="shared" ref="F15" si="3">E15-D15</f>
        <v>275</v>
      </c>
      <c r="G15" s="297"/>
    </row>
    <row r="16" spans="1:8" s="119" customFormat="1" ht="21.75" customHeight="1" thickBot="1" x14ac:dyDescent="0.25">
      <c r="A16" s="142" t="s">
        <v>660</v>
      </c>
      <c r="B16" s="622" t="s">
        <v>1171</v>
      </c>
      <c r="C16" s="601" t="s">
        <v>661</v>
      </c>
      <c r="D16" s="22">
        <v>76350</v>
      </c>
      <c r="E16" s="22">
        <v>76490</v>
      </c>
      <c r="F16" s="313">
        <f t="shared" si="1"/>
        <v>140</v>
      </c>
      <c r="G16" s="136" t="s">
        <v>510</v>
      </c>
    </row>
    <row r="17" spans="1:17" ht="15" customHeight="1" thickBot="1" x14ac:dyDescent="0.25">
      <c r="A17" s="142" t="s">
        <v>662</v>
      </c>
      <c r="B17" s="628" t="s">
        <v>1172</v>
      </c>
      <c r="C17" s="598" t="s">
        <v>663</v>
      </c>
      <c r="D17" s="21">
        <v>35265</v>
      </c>
      <c r="E17" s="21">
        <v>35890</v>
      </c>
      <c r="F17" s="313">
        <f t="shared" si="1"/>
        <v>625</v>
      </c>
    </row>
    <row r="18" spans="1:17" ht="15.75" customHeight="1" thickBot="1" x14ac:dyDescent="0.25">
      <c r="A18" s="23" t="s">
        <v>664</v>
      </c>
      <c r="B18" s="622" t="s">
        <v>1173</v>
      </c>
      <c r="C18" s="606" t="s">
        <v>1776</v>
      </c>
      <c r="D18" s="22">
        <v>13935</v>
      </c>
      <c r="E18" s="22">
        <v>13970</v>
      </c>
      <c r="F18" s="313">
        <f t="shared" si="1"/>
        <v>35</v>
      </c>
      <c r="G18" s="311"/>
    </row>
    <row r="19" spans="1:17" ht="15" customHeight="1" thickBot="1" x14ac:dyDescent="0.25">
      <c r="A19" s="169" t="s">
        <v>665</v>
      </c>
      <c r="B19" s="628" t="s">
        <v>1174</v>
      </c>
      <c r="C19" s="598" t="s">
        <v>1777</v>
      </c>
      <c r="D19" s="152">
        <v>146895</v>
      </c>
      <c r="E19" s="152">
        <v>147750</v>
      </c>
      <c r="F19" s="313">
        <f t="shared" si="1"/>
        <v>855</v>
      </c>
      <c r="G19" s="113"/>
    </row>
    <row r="20" spans="1:17" ht="15" customHeight="1" thickBot="1" x14ac:dyDescent="0.25">
      <c r="A20" s="23" t="s">
        <v>666</v>
      </c>
      <c r="B20" s="622" t="s">
        <v>1175</v>
      </c>
      <c r="C20" s="599" t="s">
        <v>1778</v>
      </c>
      <c r="D20" s="25">
        <v>5865</v>
      </c>
      <c r="E20" s="25">
        <v>5875</v>
      </c>
      <c r="F20" s="313">
        <f t="shared" si="1"/>
        <v>10</v>
      </c>
      <c r="G20" s="127"/>
    </row>
    <row r="21" spans="1:17" ht="15" customHeight="1" thickBot="1" x14ac:dyDescent="0.25">
      <c r="A21" s="23" t="s">
        <v>667</v>
      </c>
      <c r="B21" s="628" t="s">
        <v>294</v>
      </c>
      <c r="C21" s="598" t="s">
        <v>1779</v>
      </c>
      <c r="D21" s="25">
        <v>10990</v>
      </c>
      <c r="E21" s="25">
        <v>11336</v>
      </c>
      <c r="F21" s="313">
        <f t="shared" si="1"/>
        <v>346</v>
      </c>
      <c r="G21" s="136" t="s">
        <v>515</v>
      </c>
    </row>
    <row r="22" spans="1:17" ht="15" customHeight="1" thickBot="1" x14ac:dyDescent="0.25">
      <c r="A22" s="161" t="s">
        <v>668</v>
      </c>
      <c r="B22" s="622" t="s">
        <v>1176</v>
      </c>
      <c r="C22" s="601" t="s">
        <v>1780</v>
      </c>
      <c r="D22" s="158">
        <v>12115</v>
      </c>
      <c r="E22" s="158">
        <v>12245</v>
      </c>
      <c r="F22" s="313">
        <f t="shared" si="1"/>
        <v>130</v>
      </c>
      <c r="G22" s="231"/>
    </row>
    <row r="23" spans="1:17" ht="15" customHeight="1" thickBot="1" x14ac:dyDescent="0.25">
      <c r="A23" s="161" t="s">
        <v>669</v>
      </c>
      <c r="B23" s="628" t="s">
        <v>1177</v>
      </c>
      <c r="C23" s="602" t="s">
        <v>986</v>
      </c>
      <c r="D23" s="176">
        <v>37325</v>
      </c>
      <c r="E23" s="176">
        <v>37440</v>
      </c>
      <c r="F23" s="313">
        <f t="shared" si="1"/>
        <v>115</v>
      </c>
      <c r="G23" s="168" t="s">
        <v>985</v>
      </c>
    </row>
    <row r="24" spans="1:17" ht="15" customHeight="1" thickBot="1" x14ac:dyDescent="0.25">
      <c r="A24" s="23" t="s">
        <v>670</v>
      </c>
      <c r="B24" s="622" t="s">
        <v>1178</v>
      </c>
      <c r="C24" s="603" t="s">
        <v>671</v>
      </c>
      <c r="D24" s="22">
        <v>50950</v>
      </c>
      <c r="E24" s="22">
        <v>51335</v>
      </c>
      <c r="F24" s="313">
        <f t="shared" si="1"/>
        <v>385</v>
      </c>
      <c r="G24" s="136" t="s">
        <v>520</v>
      </c>
    </row>
    <row r="25" spans="1:17" ht="16.5" customHeight="1" thickBot="1" x14ac:dyDescent="0.25">
      <c r="A25" s="161" t="s">
        <v>672</v>
      </c>
      <c r="B25" s="628" t="s">
        <v>1654</v>
      </c>
      <c r="C25" s="600" t="s">
        <v>1781</v>
      </c>
      <c r="D25" s="22">
        <v>11355</v>
      </c>
      <c r="E25" s="22">
        <v>11425</v>
      </c>
      <c r="F25" s="574">
        <f t="shared" si="1"/>
        <v>70</v>
      </c>
      <c r="G25" s="311"/>
    </row>
    <row r="26" spans="1:17" ht="21" customHeight="1" thickBot="1" x14ac:dyDescent="0.25">
      <c r="A26" s="150" t="s">
        <v>673</v>
      </c>
      <c r="B26" s="622" t="s">
        <v>1179</v>
      </c>
      <c r="C26" s="601" t="s">
        <v>1782</v>
      </c>
      <c r="D26" s="29">
        <v>15</v>
      </c>
      <c r="E26" s="29">
        <v>15</v>
      </c>
      <c r="F26" s="313">
        <f t="shared" si="1"/>
        <v>0</v>
      </c>
      <c r="G26" s="573" t="s">
        <v>1651</v>
      </c>
    </row>
    <row r="27" spans="1:17" ht="15" customHeight="1" thickBot="1" x14ac:dyDescent="0.25">
      <c r="A27" s="142" t="s">
        <v>674</v>
      </c>
      <c r="B27" s="628" t="s">
        <v>1180</v>
      </c>
      <c r="C27" s="600" t="s">
        <v>1783</v>
      </c>
      <c r="D27" s="22">
        <v>19730</v>
      </c>
      <c r="E27" s="22">
        <v>21100</v>
      </c>
      <c r="F27" s="575">
        <f t="shared" si="1"/>
        <v>1370</v>
      </c>
      <c r="G27" s="311"/>
    </row>
    <row r="28" spans="1:17" ht="15" customHeight="1" thickBot="1" x14ac:dyDescent="0.25">
      <c r="A28" s="142" t="s">
        <v>675</v>
      </c>
      <c r="B28" s="624" t="s">
        <v>1772</v>
      </c>
      <c r="C28" s="599" t="s">
        <v>1784</v>
      </c>
      <c r="D28" s="25">
        <v>29365</v>
      </c>
      <c r="E28" s="25">
        <v>29625</v>
      </c>
      <c r="F28" s="313">
        <f t="shared" si="1"/>
        <v>260</v>
      </c>
      <c r="G28" s="138"/>
    </row>
    <row r="29" spans="1:17" ht="15" customHeight="1" thickBot="1" x14ac:dyDescent="0.25">
      <c r="A29" s="150" t="s">
        <v>676</v>
      </c>
      <c r="B29" s="628" t="s">
        <v>1181</v>
      </c>
      <c r="C29" s="607" t="s">
        <v>1785</v>
      </c>
      <c r="D29" s="22">
        <v>30375</v>
      </c>
      <c r="E29" s="22">
        <v>30575</v>
      </c>
      <c r="F29" s="313">
        <f t="shared" si="1"/>
        <v>200</v>
      </c>
      <c r="G29" s="311"/>
    </row>
    <row r="30" spans="1:17" s="120" customFormat="1" ht="15" customHeight="1" thickBot="1" x14ac:dyDescent="0.25">
      <c r="A30" s="23" t="s">
        <v>677</v>
      </c>
      <c r="B30" s="622" t="s">
        <v>1182</v>
      </c>
      <c r="C30" s="606" t="s">
        <v>1786</v>
      </c>
      <c r="D30" s="22">
        <v>27475</v>
      </c>
      <c r="E30" s="22">
        <v>27820</v>
      </c>
      <c r="F30" s="313">
        <f t="shared" si="1"/>
        <v>345</v>
      </c>
      <c r="G30" s="311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678</v>
      </c>
      <c r="B31" s="622" t="s">
        <v>1374</v>
      </c>
      <c r="C31" s="600" t="s">
        <v>1787</v>
      </c>
      <c r="D31" s="554">
        <v>59310</v>
      </c>
      <c r="E31" s="554">
        <v>59950</v>
      </c>
      <c r="F31" s="313">
        <f t="shared" si="1"/>
        <v>640</v>
      </c>
      <c r="G31" s="491"/>
    </row>
    <row r="32" spans="1:17" ht="15" customHeight="1" thickBot="1" x14ac:dyDescent="0.25">
      <c r="A32" s="178"/>
      <c r="B32" s="629"/>
      <c r="C32" s="776" t="s">
        <v>17</v>
      </c>
      <c r="D32" s="777"/>
      <c r="E32" s="778"/>
      <c r="F32" s="678">
        <f>SUM(F7:F31)</f>
        <v>6961</v>
      </c>
      <c r="G32" s="509"/>
    </row>
    <row r="33" spans="2:6" ht="27" customHeight="1" thickBot="1" x14ac:dyDescent="0.25">
      <c r="B33" s="322" t="s">
        <v>1042</v>
      </c>
      <c r="C33" s="16">
        <f>SUM('Общ. счетчики'!G16:G17)</f>
        <v>7050</v>
      </c>
      <c r="F33" s="342"/>
    </row>
    <row r="35" spans="2:6" x14ac:dyDescent="0.2">
      <c r="D35" s="775"/>
      <c r="E35" s="775"/>
      <c r="F35" s="775"/>
    </row>
  </sheetData>
  <customSheetViews>
    <customSheetView guid="{59BB3A05-2517-4212-B4B0-766CE27362F6}" scale="120" showPageBreaks="1" fitToPage="1" printArea="1" hiddenColumns="1" state="hidden" view="pageBreakPreview" topLeftCell="A22">
      <selection activeCell="E28" sqref="E28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49" zoomScale="120" zoomScaleSheetLayoutView="120" workbookViewId="0">
      <selection activeCell="E3" sqref="E3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66" t="s">
        <v>649</v>
      </c>
      <c r="D1" s="779"/>
    </row>
    <row r="2" spans="1:7" x14ac:dyDescent="0.2">
      <c r="C2" s="105"/>
      <c r="D2" s="106"/>
      <c r="E2" s="762" t="s">
        <v>2008</v>
      </c>
      <c r="F2" s="762"/>
    </row>
    <row r="3" spans="1:7" ht="13.5" thickBot="1" x14ac:dyDescent="0.25">
      <c r="A3" s="121" t="s">
        <v>679</v>
      </c>
      <c r="B3" s="121"/>
      <c r="C3" s="2"/>
      <c r="F3" s="2"/>
    </row>
    <row r="4" spans="1:7" ht="13.5" customHeight="1" thickBot="1" x14ac:dyDescent="0.25">
      <c r="A4" s="771" t="s">
        <v>1125</v>
      </c>
      <c r="B4" s="769" t="s">
        <v>481</v>
      </c>
      <c r="C4" s="769" t="s">
        <v>1</v>
      </c>
      <c r="D4" s="769" t="s">
        <v>2</v>
      </c>
      <c r="E4" s="769"/>
      <c r="F4" s="769" t="s">
        <v>680</v>
      </c>
    </row>
    <row r="5" spans="1:7" ht="13.5" thickBot="1" x14ac:dyDescent="0.25">
      <c r="A5" s="785"/>
      <c r="B5" s="769"/>
      <c r="C5" s="769"/>
      <c r="D5" s="769"/>
      <c r="E5" s="769"/>
      <c r="F5" s="769"/>
    </row>
    <row r="6" spans="1:7" ht="13.5" thickBot="1" x14ac:dyDescent="0.25">
      <c r="A6" s="786"/>
      <c r="B6" s="769"/>
      <c r="C6" s="769"/>
      <c r="D6" s="110" t="s">
        <v>6</v>
      </c>
      <c r="E6" s="111" t="s">
        <v>7</v>
      </c>
      <c r="F6" s="769"/>
    </row>
    <row r="7" spans="1:7" ht="15.75" customHeight="1" thickBot="1" x14ac:dyDescent="0.25">
      <c r="A7" s="142" t="s">
        <v>681</v>
      </c>
      <c r="B7" s="626" t="s">
        <v>1127</v>
      </c>
      <c r="C7" s="598" t="s">
        <v>682</v>
      </c>
      <c r="D7" s="20">
        <v>7890</v>
      </c>
      <c r="E7" s="20">
        <v>7935</v>
      </c>
      <c r="F7" s="21">
        <f t="shared" ref="F7:F14" si="0">E7-D7</f>
        <v>45</v>
      </c>
      <c r="G7" s="136" t="s">
        <v>498</v>
      </c>
    </row>
    <row r="8" spans="1:7" ht="14.45" customHeight="1" thickBot="1" x14ac:dyDescent="0.25">
      <c r="A8" s="150" t="s">
        <v>683</v>
      </c>
      <c r="B8" s="622" t="s">
        <v>1128</v>
      </c>
      <c r="C8" s="606" t="s">
        <v>1013</v>
      </c>
      <c r="D8" s="22">
        <v>49160</v>
      </c>
      <c r="E8" s="22">
        <v>49535</v>
      </c>
      <c r="F8" s="21">
        <f t="shared" si="0"/>
        <v>375</v>
      </c>
      <c r="G8" s="378"/>
    </row>
    <row r="9" spans="1:7" ht="14.25" customHeight="1" thickBot="1" x14ac:dyDescent="0.25">
      <c r="A9" s="23" t="s">
        <v>684</v>
      </c>
      <c r="B9" s="628" t="s">
        <v>1788</v>
      </c>
      <c r="C9" s="607" t="s">
        <v>1677</v>
      </c>
      <c r="D9" s="22">
        <v>3760</v>
      </c>
      <c r="E9" s="22">
        <v>3950</v>
      </c>
      <c r="F9" s="22">
        <f t="shared" ref="F9" si="1">E9-D9</f>
        <v>190</v>
      </c>
      <c r="G9" s="521">
        <v>44076</v>
      </c>
    </row>
    <row r="10" spans="1:7" ht="14.25" customHeight="1" thickBot="1" x14ac:dyDescent="0.25">
      <c r="A10" s="161" t="s">
        <v>685</v>
      </c>
      <c r="B10" s="622" t="s">
        <v>1789</v>
      </c>
      <c r="C10" s="601" t="s">
        <v>1800</v>
      </c>
      <c r="D10" s="22">
        <v>19510</v>
      </c>
      <c r="E10" s="22">
        <v>19905</v>
      </c>
      <c r="F10" s="22">
        <f t="shared" si="0"/>
        <v>395</v>
      </c>
    </row>
    <row r="11" spans="1:7" ht="14.25" customHeight="1" thickBot="1" x14ac:dyDescent="0.25">
      <c r="A11" s="23" t="s">
        <v>686</v>
      </c>
      <c r="B11" s="628" t="s">
        <v>1790</v>
      </c>
      <c r="C11" s="598" t="s">
        <v>1801</v>
      </c>
      <c r="D11" s="22">
        <v>12410</v>
      </c>
      <c r="E11" s="22">
        <v>12595</v>
      </c>
      <c r="F11" s="22">
        <f>E11-D11</f>
        <v>185</v>
      </c>
      <c r="G11" s="351"/>
    </row>
    <row r="12" spans="1:7" ht="14.25" customHeight="1" thickBot="1" x14ac:dyDescent="0.25">
      <c r="A12" s="150" t="s">
        <v>687</v>
      </c>
      <c r="B12" s="622" t="s">
        <v>1129</v>
      </c>
      <c r="C12" s="606" t="s">
        <v>1034</v>
      </c>
      <c r="D12" s="22">
        <v>44580</v>
      </c>
      <c r="E12" s="22">
        <v>44765</v>
      </c>
      <c r="F12" s="21">
        <f t="shared" si="0"/>
        <v>185</v>
      </c>
      <c r="G12" s="568"/>
    </row>
    <row r="13" spans="1:7" ht="14.25" customHeight="1" thickBot="1" x14ac:dyDescent="0.25">
      <c r="A13" s="166" t="s">
        <v>688</v>
      </c>
      <c r="B13" s="628" t="s">
        <v>1130</v>
      </c>
      <c r="C13" s="607" t="s">
        <v>976</v>
      </c>
      <c r="D13" s="22">
        <v>16425</v>
      </c>
      <c r="E13" s="22">
        <v>16565</v>
      </c>
      <c r="F13" s="21">
        <f t="shared" si="0"/>
        <v>140</v>
      </c>
      <c r="G13" s="568"/>
    </row>
    <row r="14" spans="1:7" ht="24.75" customHeight="1" thickBot="1" x14ac:dyDescent="0.25">
      <c r="A14" s="150" t="s">
        <v>689</v>
      </c>
      <c r="B14" s="622" t="s">
        <v>1131</v>
      </c>
      <c r="C14" s="602" t="s">
        <v>977</v>
      </c>
      <c r="D14" s="22">
        <v>9110</v>
      </c>
      <c r="E14" s="22">
        <v>9180</v>
      </c>
      <c r="F14" s="21">
        <f t="shared" si="0"/>
        <v>70</v>
      </c>
      <c r="G14" s="568"/>
    </row>
    <row r="15" spans="1:7" ht="14.25" customHeight="1" thickBot="1" x14ac:dyDescent="0.25">
      <c r="A15" s="150" t="s">
        <v>690</v>
      </c>
      <c r="B15" s="628" t="s">
        <v>1132</v>
      </c>
      <c r="C15" s="598" t="s">
        <v>1802</v>
      </c>
      <c r="D15" s="22">
        <v>24405</v>
      </c>
      <c r="E15" s="22">
        <v>24795</v>
      </c>
      <c r="F15" s="22">
        <f>E15-D15</f>
        <v>390</v>
      </c>
      <c r="G15" s="351"/>
    </row>
    <row r="16" spans="1:7" ht="14.25" customHeight="1" thickBot="1" x14ac:dyDescent="0.25">
      <c r="A16" s="142" t="s">
        <v>691</v>
      </c>
      <c r="B16" s="622" t="s">
        <v>1133</v>
      </c>
      <c r="C16" s="599" t="s">
        <v>1803</v>
      </c>
      <c r="D16" s="22">
        <v>21630</v>
      </c>
      <c r="E16" s="22">
        <v>22290</v>
      </c>
      <c r="F16" s="22">
        <f>E16-D16</f>
        <v>660</v>
      </c>
      <c r="G16" s="136" t="s">
        <v>510</v>
      </c>
    </row>
    <row r="17" spans="1:9" ht="14.25" customHeight="1" thickBot="1" x14ac:dyDescent="0.25">
      <c r="A17" s="142" t="s">
        <v>692</v>
      </c>
      <c r="B17" s="628" t="s">
        <v>1134</v>
      </c>
      <c r="C17" s="607" t="s">
        <v>693</v>
      </c>
      <c r="D17" s="22">
        <v>28070</v>
      </c>
      <c r="E17" s="22">
        <v>28390</v>
      </c>
      <c r="F17" s="22">
        <f t="shared" ref="F17:F58" si="2">E17-D17</f>
        <v>320</v>
      </c>
    </row>
    <row r="18" spans="1:9" ht="14.25" customHeight="1" thickBot="1" x14ac:dyDescent="0.25">
      <c r="A18" s="161" t="s">
        <v>694</v>
      </c>
      <c r="B18" s="622" t="s">
        <v>1135</v>
      </c>
      <c r="C18" s="612" t="s">
        <v>1804</v>
      </c>
      <c r="D18" s="158">
        <v>29705</v>
      </c>
      <c r="E18" s="158">
        <v>30140</v>
      </c>
      <c r="F18" s="22">
        <f t="shared" si="2"/>
        <v>435</v>
      </c>
      <c r="G18" s="122"/>
    </row>
    <row r="19" spans="1:9" ht="14.25" customHeight="1" thickBot="1" x14ac:dyDescent="0.25">
      <c r="A19" s="170" t="s">
        <v>695</v>
      </c>
      <c r="B19" s="628" t="s">
        <v>1136</v>
      </c>
      <c r="C19" s="607" t="s">
        <v>992</v>
      </c>
      <c r="D19" s="22">
        <v>50510</v>
      </c>
      <c r="E19" s="22">
        <v>50860</v>
      </c>
      <c r="F19" s="21">
        <f t="shared" si="2"/>
        <v>350</v>
      </c>
      <c r="G19" s="378"/>
    </row>
    <row r="20" spans="1:9" ht="14.25" customHeight="1" thickBot="1" x14ac:dyDescent="0.25">
      <c r="A20" s="142" t="s">
        <v>1991</v>
      </c>
      <c r="B20" s="622" t="s">
        <v>1093</v>
      </c>
      <c r="C20" s="606" t="s">
        <v>1652</v>
      </c>
      <c r="D20" s="22">
        <v>3335</v>
      </c>
      <c r="E20" s="22">
        <v>3455</v>
      </c>
      <c r="F20" s="22">
        <f t="shared" si="2"/>
        <v>120</v>
      </c>
      <c r="G20" s="127"/>
    </row>
    <row r="21" spans="1:9" ht="14.25" customHeight="1" thickBot="1" x14ac:dyDescent="0.25">
      <c r="A21" s="161"/>
      <c r="B21" s="622" t="s">
        <v>1093</v>
      </c>
      <c r="C21" s="598" t="s">
        <v>1653</v>
      </c>
      <c r="D21" s="22">
        <v>6660</v>
      </c>
      <c r="E21" s="22">
        <v>6895</v>
      </c>
      <c r="F21" s="21">
        <f t="shared" si="2"/>
        <v>235</v>
      </c>
      <c r="G21" s="577"/>
    </row>
    <row r="22" spans="1:9" ht="14.25" customHeight="1" thickBot="1" x14ac:dyDescent="0.25">
      <c r="A22" s="23" t="s">
        <v>696</v>
      </c>
      <c r="B22" s="628" t="s">
        <v>1137</v>
      </c>
      <c r="C22" s="607" t="s">
        <v>1805</v>
      </c>
      <c r="D22" s="22">
        <v>19805</v>
      </c>
      <c r="E22" s="22">
        <v>20110</v>
      </c>
      <c r="F22" s="21">
        <f t="shared" si="2"/>
        <v>305</v>
      </c>
      <c r="G22" s="136" t="s">
        <v>1394</v>
      </c>
    </row>
    <row r="23" spans="1:9" ht="14.25" customHeight="1" thickBot="1" x14ac:dyDescent="0.25">
      <c r="A23" s="23" t="s">
        <v>697</v>
      </c>
      <c r="B23" s="622" t="s">
        <v>1138</v>
      </c>
      <c r="C23" s="601" t="s">
        <v>698</v>
      </c>
      <c r="D23" s="22">
        <v>48805</v>
      </c>
      <c r="E23" s="22">
        <v>48845</v>
      </c>
      <c r="F23" s="21">
        <f t="shared" si="2"/>
        <v>40</v>
      </c>
      <c r="G23" s="112"/>
    </row>
    <row r="24" spans="1:9" ht="14.25" customHeight="1" thickBot="1" x14ac:dyDescent="0.25">
      <c r="A24" s="161" t="s">
        <v>699</v>
      </c>
      <c r="B24" s="628" t="s">
        <v>1791</v>
      </c>
      <c r="C24" s="598" t="s">
        <v>1806</v>
      </c>
      <c r="D24" s="22">
        <v>26985</v>
      </c>
      <c r="E24" s="22">
        <v>27340</v>
      </c>
      <c r="F24" s="21">
        <f t="shared" si="2"/>
        <v>355</v>
      </c>
      <c r="G24" s="300"/>
    </row>
    <row r="25" spans="1:9" ht="14.25" customHeight="1" thickBot="1" x14ac:dyDescent="0.25">
      <c r="A25" s="150" t="s">
        <v>700</v>
      </c>
      <c r="B25" s="622" t="s">
        <v>1792</v>
      </c>
      <c r="C25" s="606" t="s">
        <v>1333</v>
      </c>
      <c r="D25" s="22">
        <v>32610</v>
      </c>
      <c r="E25" s="22">
        <v>32820</v>
      </c>
      <c r="F25" s="21">
        <f t="shared" si="2"/>
        <v>210</v>
      </c>
      <c r="G25" s="378"/>
    </row>
    <row r="26" spans="1:9" ht="14.25" customHeight="1" thickBot="1" x14ac:dyDescent="0.25">
      <c r="A26" s="23" t="s">
        <v>701</v>
      </c>
      <c r="B26" s="628" t="s">
        <v>1139</v>
      </c>
      <c r="C26" s="607" t="s">
        <v>1807</v>
      </c>
      <c r="D26" s="22">
        <v>14785</v>
      </c>
      <c r="E26" s="22">
        <v>15085</v>
      </c>
      <c r="F26" s="22">
        <f>E26-D26</f>
        <v>300</v>
      </c>
      <c r="G26" s="353"/>
    </row>
    <row r="27" spans="1:9" ht="15" customHeight="1" thickBot="1" x14ac:dyDescent="0.25">
      <c r="A27" s="23" t="s">
        <v>702</v>
      </c>
      <c r="B27" s="622" t="s">
        <v>1140</v>
      </c>
      <c r="C27" s="599" t="s">
        <v>1808</v>
      </c>
      <c r="D27" s="22">
        <v>12960</v>
      </c>
      <c r="E27" s="22">
        <v>13185</v>
      </c>
      <c r="F27" s="21">
        <f t="shared" si="2"/>
        <v>225</v>
      </c>
      <c r="G27" s="526"/>
    </row>
    <row r="28" spans="1:9" ht="14.25" customHeight="1" thickBot="1" x14ac:dyDescent="0.25">
      <c r="A28" s="150" t="s">
        <v>703</v>
      </c>
      <c r="B28" s="628" t="s">
        <v>1793</v>
      </c>
      <c r="C28" s="607" t="s">
        <v>1015</v>
      </c>
      <c r="D28" s="278">
        <v>56075</v>
      </c>
      <c r="E28" s="278">
        <v>56275</v>
      </c>
      <c r="F28" s="21">
        <f t="shared" si="2"/>
        <v>200</v>
      </c>
      <c r="G28" s="378"/>
      <c r="H28" s="118"/>
      <c r="I28" s="118"/>
    </row>
    <row r="29" spans="1:9" ht="14.25" customHeight="1" thickBot="1" x14ac:dyDescent="0.25">
      <c r="A29" s="169" t="s">
        <v>704</v>
      </c>
      <c r="B29" s="622" t="s">
        <v>1794</v>
      </c>
      <c r="C29" s="606" t="s">
        <v>937</v>
      </c>
      <c r="D29" s="278">
        <v>31860</v>
      </c>
      <c r="E29" s="278">
        <v>32230</v>
      </c>
      <c r="F29" s="22">
        <f t="shared" si="2"/>
        <v>370</v>
      </c>
      <c r="G29" s="136" t="s">
        <v>525</v>
      </c>
    </row>
    <row r="30" spans="1:9" ht="14.25" customHeight="1" thickBot="1" x14ac:dyDescent="0.25">
      <c r="A30" s="142" t="s">
        <v>705</v>
      </c>
      <c r="B30" s="628" t="s">
        <v>1141</v>
      </c>
      <c r="C30" s="600" t="s">
        <v>706</v>
      </c>
      <c r="D30" s="158">
        <v>50830</v>
      </c>
      <c r="E30" s="158">
        <v>50830</v>
      </c>
      <c r="F30" s="21">
        <f t="shared" si="2"/>
        <v>0</v>
      </c>
      <c r="G30" s="318"/>
    </row>
    <row r="31" spans="1:9" ht="14.25" customHeight="1" thickBot="1" x14ac:dyDescent="0.25">
      <c r="A31" s="23" t="s">
        <v>707</v>
      </c>
      <c r="B31" s="622" t="s">
        <v>1142</v>
      </c>
      <c r="C31" s="632" t="s">
        <v>1809</v>
      </c>
      <c r="D31" s="22">
        <v>20240</v>
      </c>
      <c r="E31" s="22">
        <v>20285</v>
      </c>
      <c r="F31" s="229">
        <f>E31-D31</f>
        <v>45</v>
      </c>
      <c r="G31" s="351"/>
    </row>
    <row r="32" spans="1:9" ht="14.25" customHeight="1" thickBot="1" x14ac:dyDescent="0.25">
      <c r="A32" s="164" t="s">
        <v>708</v>
      </c>
      <c r="B32" s="628" t="s">
        <v>1795</v>
      </c>
      <c r="C32" s="598" t="s">
        <v>1810</v>
      </c>
      <c r="D32" s="527">
        <v>26820</v>
      </c>
      <c r="E32" s="527">
        <v>27160</v>
      </c>
      <c r="F32" s="21">
        <f t="shared" si="2"/>
        <v>340</v>
      </c>
      <c r="G32" s="138"/>
    </row>
    <row r="33" spans="1:8" ht="14.25" customHeight="1" thickTop="1" thickBot="1" x14ac:dyDescent="0.25">
      <c r="A33" s="163" t="s">
        <v>709</v>
      </c>
      <c r="B33" s="622" t="s">
        <v>1143</v>
      </c>
      <c r="C33" s="606" t="s">
        <v>1002</v>
      </c>
      <c r="D33" s="155">
        <v>37135</v>
      </c>
      <c r="E33" s="155">
        <v>37295</v>
      </c>
      <c r="F33" s="21">
        <f t="shared" si="2"/>
        <v>160</v>
      </c>
    </row>
    <row r="34" spans="1:8" ht="14.25" customHeight="1" thickBot="1" x14ac:dyDescent="0.25">
      <c r="A34" s="23" t="s">
        <v>1347</v>
      </c>
      <c r="B34" s="628" t="s">
        <v>1143</v>
      </c>
      <c r="C34" s="600" t="s">
        <v>1583</v>
      </c>
      <c r="D34" s="22">
        <v>16370</v>
      </c>
      <c r="E34" s="22">
        <v>16730</v>
      </c>
      <c r="F34" s="21">
        <f t="shared" ref="F34" si="3">E34-D34</f>
        <v>360</v>
      </c>
      <c r="G34" s="136" t="s">
        <v>498</v>
      </c>
    </row>
    <row r="35" spans="1:8" ht="14.25" customHeight="1" thickBot="1" x14ac:dyDescent="0.25">
      <c r="A35" s="23" t="s">
        <v>710</v>
      </c>
      <c r="B35" s="622" t="s">
        <v>1144</v>
      </c>
      <c r="C35" s="599" t="s">
        <v>970</v>
      </c>
      <c r="D35" s="278">
        <v>11405</v>
      </c>
      <c r="E35" s="278">
        <v>11460</v>
      </c>
      <c r="F35" s="21">
        <f t="shared" si="2"/>
        <v>55</v>
      </c>
      <c r="G35" s="378"/>
    </row>
    <row r="36" spans="1:8" ht="14.25" customHeight="1" thickBot="1" x14ac:dyDescent="0.25">
      <c r="A36" s="161" t="s">
        <v>711</v>
      </c>
      <c r="B36" s="628" t="s">
        <v>1145</v>
      </c>
      <c r="C36" s="598" t="s">
        <v>1811</v>
      </c>
      <c r="D36" s="22">
        <v>43610</v>
      </c>
      <c r="E36" s="22">
        <v>44215</v>
      </c>
      <c r="F36" s="21">
        <f t="shared" si="2"/>
        <v>605</v>
      </c>
      <c r="G36" s="328"/>
    </row>
    <row r="37" spans="1:8" ht="14.25" customHeight="1" thickBot="1" x14ac:dyDescent="0.25">
      <c r="A37" s="150" t="s">
        <v>712</v>
      </c>
      <c r="B37" s="622" t="s">
        <v>1146</v>
      </c>
      <c r="C37" s="606" t="s">
        <v>997</v>
      </c>
      <c r="D37" s="22">
        <v>36915</v>
      </c>
      <c r="E37" s="22">
        <v>37170</v>
      </c>
      <c r="F37" s="21">
        <f t="shared" si="2"/>
        <v>255</v>
      </c>
      <c r="G37" s="378"/>
    </row>
    <row r="38" spans="1:8" ht="14.25" customHeight="1" thickBot="1" x14ac:dyDescent="0.25">
      <c r="A38" s="23" t="s">
        <v>713</v>
      </c>
      <c r="B38" s="628" t="s">
        <v>1796</v>
      </c>
      <c r="C38" s="600" t="s">
        <v>1812</v>
      </c>
      <c r="D38" s="22">
        <v>10285</v>
      </c>
      <c r="E38" s="22">
        <v>10540</v>
      </c>
      <c r="F38" s="22">
        <f>E38-D38</f>
        <v>255</v>
      </c>
      <c r="G38" s="351"/>
    </row>
    <row r="39" spans="1:8" ht="14.25" customHeight="1" thickBot="1" x14ac:dyDescent="0.25">
      <c r="A39" s="161" t="s">
        <v>714</v>
      </c>
      <c r="B39" s="622" t="s">
        <v>1797</v>
      </c>
      <c r="C39" s="599" t="s">
        <v>715</v>
      </c>
      <c r="D39" s="22">
        <v>41645</v>
      </c>
      <c r="E39" s="22">
        <v>41740</v>
      </c>
      <c r="F39" s="21">
        <f t="shared" si="2"/>
        <v>95</v>
      </c>
      <c r="G39" s="526"/>
    </row>
    <row r="40" spans="1:8" ht="14.25" customHeight="1" thickBot="1" x14ac:dyDescent="0.25">
      <c r="A40" s="23" t="s">
        <v>716</v>
      </c>
      <c r="B40" s="628" t="s">
        <v>1147</v>
      </c>
      <c r="C40" s="598" t="s">
        <v>717</v>
      </c>
      <c r="D40" s="22">
        <v>36255</v>
      </c>
      <c r="E40" s="22">
        <v>36445</v>
      </c>
      <c r="F40" s="21">
        <f t="shared" si="2"/>
        <v>190</v>
      </c>
      <c r="G40" s="710"/>
    </row>
    <row r="41" spans="1:8" ht="14.25" customHeight="1" thickBot="1" x14ac:dyDescent="0.25">
      <c r="A41" s="150" t="s">
        <v>718</v>
      </c>
      <c r="B41" s="622" t="s">
        <v>1148</v>
      </c>
      <c r="C41" s="606" t="s">
        <v>1813</v>
      </c>
      <c r="D41" s="22">
        <v>4230</v>
      </c>
      <c r="E41" s="22">
        <v>4235</v>
      </c>
      <c r="F41" s="21">
        <f t="shared" si="2"/>
        <v>5</v>
      </c>
      <c r="G41" s="138"/>
    </row>
    <row r="42" spans="1:8" ht="14.25" customHeight="1" thickBot="1" x14ac:dyDescent="0.25">
      <c r="A42" s="142" t="s">
        <v>719</v>
      </c>
      <c r="B42" s="628" t="s">
        <v>1149</v>
      </c>
      <c r="C42" s="600" t="s">
        <v>720</v>
      </c>
      <c r="D42" s="22">
        <v>95385</v>
      </c>
      <c r="E42" s="22">
        <v>95940</v>
      </c>
      <c r="F42" s="21">
        <f t="shared" si="2"/>
        <v>555</v>
      </c>
    </row>
    <row r="43" spans="1:8" ht="14.25" customHeight="1" thickBot="1" x14ac:dyDescent="0.25">
      <c r="A43" s="142" t="s">
        <v>721</v>
      </c>
      <c r="B43" s="622" t="s">
        <v>1692</v>
      </c>
      <c r="C43" s="598" t="s">
        <v>1958</v>
      </c>
      <c r="D43" s="22">
        <v>6430</v>
      </c>
      <c r="E43" s="22">
        <v>6810</v>
      </c>
      <c r="F43" s="22">
        <f t="shared" ref="F43" si="4">E43-D43</f>
        <v>380</v>
      </c>
      <c r="G43" s="594"/>
    </row>
    <row r="44" spans="1:8" ht="14.25" customHeight="1" thickBot="1" x14ac:dyDescent="0.25">
      <c r="A44" s="142" t="s">
        <v>722</v>
      </c>
      <c r="B44" s="622" t="s">
        <v>1798</v>
      </c>
      <c r="C44" s="598" t="s">
        <v>1996</v>
      </c>
      <c r="D44" s="22">
        <v>565</v>
      </c>
      <c r="E44" s="22">
        <v>730</v>
      </c>
      <c r="F44" s="22">
        <f t="shared" ref="F44" si="5">E44-D44</f>
        <v>165</v>
      </c>
      <c r="G44" s="594"/>
    </row>
    <row r="45" spans="1:8" ht="14.25" customHeight="1" thickBot="1" x14ac:dyDescent="0.25">
      <c r="A45" s="142" t="s">
        <v>723</v>
      </c>
      <c r="B45" s="622" t="s">
        <v>1150</v>
      </c>
      <c r="C45" s="606" t="s">
        <v>724</v>
      </c>
      <c r="D45" s="22">
        <v>85105</v>
      </c>
      <c r="E45" s="22">
        <v>85405</v>
      </c>
      <c r="F45" s="21">
        <f t="shared" si="2"/>
        <v>300</v>
      </c>
      <c r="G45" s="136" t="s">
        <v>515</v>
      </c>
    </row>
    <row r="46" spans="1:8" ht="14.25" customHeight="1" thickBot="1" x14ac:dyDescent="0.25">
      <c r="A46" s="23" t="s">
        <v>725</v>
      </c>
      <c r="B46" s="628" t="s">
        <v>1151</v>
      </c>
      <c r="C46" s="600" t="s">
        <v>1545</v>
      </c>
      <c r="D46" s="22">
        <v>7545</v>
      </c>
      <c r="E46" s="22">
        <v>7790</v>
      </c>
      <c r="F46" s="21">
        <f t="shared" ref="F46" si="6">E46-D46</f>
        <v>245</v>
      </c>
      <c r="G46" s="519"/>
      <c r="H46" s="241"/>
    </row>
    <row r="47" spans="1:8" ht="14.25" customHeight="1" thickBot="1" x14ac:dyDescent="0.25">
      <c r="A47" s="161" t="s">
        <v>726</v>
      </c>
      <c r="B47" s="622" t="s">
        <v>1152</v>
      </c>
      <c r="C47" s="607" t="s">
        <v>1814</v>
      </c>
      <c r="D47" s="22">
        <v>10165</v>
      </c>
      <c r="E47" s="22">
        <v>10340</v>
      </c>
      <c r="F47" s="21">
        <f t="shared" ref="F47" si="7">E47-D47</f>
        <v>175</v>
      </c>
      <c r="G47" s="378"/>
    </row>
    <row r="48" spans="1:8" ht="15" customHeight="1" thickBot="1" x14ac:dyDescent="0.25">
      <c r="A48" s="161" t="s">
        <v>727</v>
      </c>
      <c r="B48" s="631" t="s">
        <v>1153</v>
      </c>
      <c r="C48" s="612" t="s">
        <v>1815</v>
      </c>
      <c r="D48" s="158">
        <v>53385</v>
      </c>
      <c r="E48" s="158">
        <v>53670</v>
      </c>
      <c r="F48" s="21">
        <f t="shared" si="2"/>
        <v>285</v>
      </c>
      <c r="G48" s="136" t="s">
        <v>520</v>
      </c>
    </row>
    <row r="49" spans="1:7" ht="14.25" customHeight="1" thickBot="1" x14ac:dyDescent="0.25">
      <c r="A49" s="23" t="s">
        <v>728</v>
      </c>
      <c r="B49" s="628" t="s">
        <v>1154</v>
      </c>
      <c r="C49" s="600" t="s">
        <v>1816</v>
      </c>
      <c r="D49" s="22">
        <v>13245</v>
      </c>
      <c r="E49" s="22">
        <v>13375</v>
      </c>
      <c r="F49" s="22">
        <f>E49-D49</f>
        <v>130</v>
      </c>
      <c r="G49" s="112"/>
    </row>
    <row r="50" spans="1:7" ht="14.25" customHeight="1" thickBot="1" x14ac:dyDescent="0.25">
      <c r="A50" s="150" t="s">
        <v>729</v>
      </c>
      <c r="B50" s="622" t="s">
        <v>1155</v>
      </c>
      <c r="C50" s="599" t="s">
        <v>1017</v>
      </c>
      <c r="D50" s="22">
        <v>30125</v>
      </c>
      <c r="E50" s="22">
        <v>30400</v>
      </c>
      <c r="F50" s="21">
        <f t="shared" si="2"/>
        <v>275</v>
      </c>
      <c r="G50" s="378"/>
    </row>
    <row r="51" spans="1:7" ht="14.25" customHeight="1" thickBot="1" x14ac:dyDescent="0.25">
      <c r="A51" s="142" t="s">
        <v>730</v>
      </c>
      <c r="B51" s="628" t="s">
        <v>1156</v>
      </c>
      <c r="C51" s="598" t="s">
        <v>1817</v>
      </c>
      <c r="D51" s="22">
        <v>13530</v>
      </c>
      <c r="E51" s="22">
        <v>13780</v>
      </c>
      <c r="F51" s="22">
        <f>E51-D51</f>
        <v>250</v>
      </c>
      <c r="G51" s="353"/>
    </row>
    <row r="52" spans="1:7" ht="14.25" customHeight="1" thickBot="1" x14ac:dyDescent="0.25">
      <c r="A52" s="142" t="s">
        <v>731</v>
      </c>
      <c r="B52" s="622" t="s">
        <v>1157</v>
      </c>
      <c r="C52" s="607" t="s">
        <v>1818</v>
      </c>
      <c r="D52" s="22">
        <v>8925</v>
      </c>
      <c r="E52" s="22">
        <v>9085</v>
      </c>
      <c r="F52" s="22">
        <f>E52-D52</f>
        <v>160</v>
      </c>
      <c r="G52" s="136" t="s">
        <v>525</v>
      </c>
    </row>
    <row r="53" spans="1:7" ht="15" customHeight="1" thickBot="1" x14ac:dyDescent="0.25">
      <c r="A53" s="161" t="s">
        <v>732</v>
      </c>
      <c r="B53" s="628" t="s">
        <v>1158</v>
      </c>
      <c r="C53" s="600" t="s">
        <v>967</v>
      </c>
      <c r="D53" s="29">
        <v>18480</v>
      </c>
      <c r="E53" s="29">
        <v>18645</v>
      </c>
      <c r="F53" s="21">
        <f t="shared" si="2"/>
        <v>165</v>
      </c>
      <c r="G53" s="378"/>
    </row>
    <row r="54" spans="1:7" ht="14.25" customHeight="1" thickBot="1" x14ac:dyDescent="0.25">
      <c r="A54" s="142" t="s">
        <v>733</v>
      </c>
      <c r="B54" s="622" t="s">
        <v>1159</v>
      </c>
      <c r="C54" s="598" t="s">
        <v>1819</v>
      </c>
      <c r="D54" s="29">
        <v>5420</v>
      </c>
      <c r="E54" s="29">
        <v>5505</v>
      </c>
      <c r="F54" s="22">
        <f>E54-D54</f>
        <v>85</v>
      </c>
      <c r="G54" s="351"/>
    </row>
    <row r="55" spans="1:7" ht="14.25" customHeight="1" thickBot="1" x14ac:dyDescent="0.25">
      <c r="A55" s="161" t="s">
        <v>286</v>
      </c>
      <c r="B55" s="628" t="s">
        <v>1799</v>
      </c>
      <c r="C55" s="600" t="s">
        <v>734</v>
      </c>
      <c r="D55" s="158">
        <v>50860</v>
      </c>
      <c r="E55" s="158">
        <v>51200</v>
      </c>
      <c r="F55" s="21">
        <f t="shared" si="2"/>
        <v>340</v>
      </c>
      <c r="G55" s="223"/>
    </row>
    <row r="56" spans="1:7" ht="15.75" customHeight="1" thickBot="1" x14ac:dyDescent="0.25">
      <c r="A56" s="23" t="s">
        <v>735</v>
      </c>
      <c r="B56" s="622" t="s">
        <v>1162</v>
      </c>
      <c r="C56" s="607" t="s">
        <v>1820</v>
      </c>
      <c r="D56" s="22">
        <v>43235</v>
      </c>
      <c r="E56" s="22">
        <v>44505</v>
      </c>
      <c r="F56" s="21">
        <f t="shared" si="2"/>
        <v>1270</v>
      </c>
      <c r="G56" s="328"/>
    </row>
    <row r="57" spans="1:7" ht="14.25" customHeight="1" thickBot="1" x14ac:dyDescent="0.25">
      <c r="A57" s="161" t="s">
        <v>736</v>
      </c>
      <c r="B57" s="628" t="s">
        <v>1160</v>
      </c>
      <c r="C57" s="598" t="s">
        <v>1821</v>
      </c>
      <c r="D57" s="22">
        <v>5015</v>
      </c>
      <c r="E57" s="22">
        <v>5100</v>
      </c>
      <c r="F57" s="21">
        <f t="shared" ref="F57" si="8">E57-D57</f>
        <v>85</v>
      </c>
      <c r="G57" s="358"/>
    </row>
    <row r="58" spans="1:7" ht="15.75" customHeight="1" thickBot="1" x14ac:dyDescent="0.25">
      <c r="A58" s="150" t="s">
        <v>737</v>
      </c>
      <c r="B58" s="622" t="s">
        <v>1160</v>
      </c>
      <c r="C58" s="603" t="s">
        <v>1822</v>
      </c>
      <c r="D58" s="22">
        <v>26850</v>
      </c>
      <c r="E58" s="22">
        <v>27130</v>
      </c>
      <c r="F58" s="21">
        <f t="shared" si="2"/>
        <v>280</v>
      </c>
      <c r="G58" s="328"/>
    </row>
    <row r="59" spans="1:7" ht="14.25" customHeight="1" thickBot="1" x14ac:dyDescent="0.25">
      <c r="A59" s="161" t="s">
        <v>738</v>
      </c>
      <c r="B59" s="622" t="s">
        <v>1161</v>
      </c>
      <c r="C59" s="598" t="s">
        <v>1487</v>
      </c>
      <c r="D59" s="158">
        <v>11390</v>
      </c>
      <c r="E59" s="158">
        <v>11580</v>
      </c>
      <c r="F59" s="21">
        <f t="shared" ref="F59" si="9">E59-D59</f>
        <v>190</v>
      </c>
      <c r="G59" s="10"/>
    </row>
    <row r="60" spans="1:7" ht="21.75" customHeight="1" thickBot="1" x14ac:dyDescent="0.25">
      <c r="A60" s="781" t="s">
        <v>16</v>
      </c>
      <c r="B60" s="782"/>
      <c r="C60" s="782"/>
      <c r="D60" s="783"/>
      <c r="E60" s="784"/>
      <c r="F60" s="503">
        <f>SUM(F7:F59)</f>
        <v>13800</v>
      </c>
      <c r="G60" s="522"/>
    </row>
    <row r="61" spans="1:7" ht="24" customHeight="1" thickBot="1" x14ac:dyDescent="0.25">
      <c r="A61" s="504"/>
      <c r="B61" s="505"/>
      <c r="C61" s="776" t="s">
        <v>1042</v>
      </c>
      <c r="D61" s="777"/>
      <c r="E61" s="778"/>
      <c r="F61" s="349">
        <f>SUM('Общ. счетчики'!G22:G23)</f>
        <v>14210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 topLeftCell="A49">
      <selection activeCell="E3" sqref="E3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8"/>
  <sheetViews>
    <sheetView view="pageBreakPreview" topLeftCell="A202" zoomScale="120" zoomScaleSheetLayoutView="120" workbookViewId="0">
      <selection activeCell="E218" sqref="E218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66" t="s">
        <v>495</v>
      </c>
      <c r="D1" s="767"/>
      <c r="E1" s="767"/>
    </row>
    <row r="2" spans="1:8" ht="13.5" thickBot="1" x14ac:dyDescent="0.25">
      <c r="A2" s="1" t="s">
        <v>739</v>
      </c>
      <c r="B2" s="1"/>
      <c r="C2" s="1"/>
      <c r="E2" s="793" t="s">
        <v>2008</v>
      </c>
      <c r="F2" s="793"/>
    </row>
    <row r="3" spans="1:8" ht="13.5" customHeight="1" thickBot="1" x14ac:dyDescent="0.25">
      <c r="A3" s="771" t="s">
        <v>1125</v>
      </c>
      <c r="B3" s="769" t="s">
        <v>481</v>
      </c>
      <c r="C3" s="769" t="s">
        <v>1</v>
      </c>
      <c r="D3" s="769" t="s">
        <v>2</v>
      </c>
      <c r="E3" s="769"/>
      <c r="F3" s="769" t="s">
        <v>5</v>
      </c>
    </row>
    <row r="4" spans="1:8" ht="13.5" thickBot="1" x14ac:dyDescent="0.25">
      <c r="A4" s="772"/>
      <c r="B4" s="769"/>
      <c r="C4" s="769"/>
      <c r="D4" s="769"/>
      <c r="E4" s="769"/>
      <c r="F4" s="769"/>
    </row>
    <row r="5" spans="1:8" ht="13.5" thickBot="1" x14ac:dyDescent="0.25">
      <c r="A5" s="773"/>
      <c r="B5" s="769"/>
      <c r="C5" s="769"/>
      <c r="D5" s="110" t="s">
        <v>6</v>
      </c>
      <c r="E5" s="111" t="s">
        <v>7</v>
      </c>
      <c r="F5" s="769"/>
    </row>
    <row r="6" spans="1:8" ht="15" customHeight="1" thickBot="1" x14ac:dyDescent="0.25">
      <c r="A6" s="173" t="s">
        <v>740</v>
      </c>
      <c r="B6" s="622" t="s">
        <v>1183</v>
      </c>
      <c r="C6" s="633" t="s">
        <v>1830</v>
      </c>
      <c r="D6" s="152">
        <v>12845</v>
      </c>
      <c r="E6" s="152">
        <v>12980</v>
      </c>
      <c r="F6" s="152">
        <f>E6-D6</f>
        <v>135</v>
      </c>
      <c r="G6" s="284"/>
    </row>
    <row r="7" spans="1:8" ht="15" customHeight="1" thickBot="1" x14ac:dyDescent="0.25">
      <c r="A7" s="23" t="s">
        <v>741</v>
      </c>
      <c r="B7" s="628" t="s">
        <v>1184</v>
      </c>
      <c r="C7" s="615" t="s">
        <v>1486</v>
      </c>
      <c r="D7" s="174">
        <v>5205</v>
      </c>
      <c r="E7" s="174">
        <v>5250</v>
      </c>
      <c r="F7" s="152">
        <f>E7-D7</f>
        <v>45</v>
      </c>
      <c r="G7" s="285"/>
    </row>
    <row r="8" spans="1:8" ht="15" customHeight="1" thickBot="1" x14ac:dyDescent="0.25">
      <c r="A8" s="23" t="s">
        <v>742</v>
      </c>
      <c r="B8" s="622" t="s">
        <v>1974</v>
      </c>
      <c r="C8" s="632" t="s">
        <v>1831</v>
      </c>
      <c r="D8" s="174">
        <v>11470</v>
      </c>
      <c r="E8" s="174">
        <v>11520</v>
      </c>
      <c r="F8" s="152">
        <f>E8-D8</f>
        <v>50</v>
      </c>
    </row>
    <row r="9" spans="1:8" ht="15" customHeight="1" thickBot="1" x14ac:dyDescent="0.25">
      <c r="A9" s="525" t="s">
        <v>743</v>
      </c>
      <c r="B9" s="628" t="s">
        <v>233</v>
      </c>
      <c r="C9" s="634" t="s">
        <v>1577</v>
      </c>
      <c r="D9" s="174">
        <v>8520</v>
      </c>
      <c r="E9" s="174">
        <v>8780</v>
      </c>
      <c r="F9" s="152">
        <f>E9-D9</f>
        <v>260</v>
      </c>
      <c r="G9" s="521"/>
    </row>
    <row r="10" spans="1:8" ht="15" customHeight="1" thickBot="1" x14ac:dyDescent="0.25">
      <c r="A10" s="161" t="s">
        <v>744</v>
      </c>
      <c r="B10" s="622" t="s">
        <v>1185</v>
      </c>
      <c r="C10" s="632" t="s">
        <v>1832</v>
      </c>
      <c r="D10" s="152">
        <v>17725</v>
      </c>
      <c r="E10" s="152">
        <v>17995</v>
      </c>
      <c r="F10" s="152">
        <f t="shared" ref="F10:F34" si="0">E10-D10</f>
        <v>270</v>
      </c>
      <c r="G10" s="297"/>
    </row>
    <row r="11" spans="1:8" ht="15" customHeight="1" thickBot="1" x14ac:dyDescent="0.25">
      <c r="A11" s="150" t="s">
        <v>745</v>
      </c>
      <c r="B11" s="628" t="s">
        <v>1186</v>
      </c>
      <c r="C11" s="615" t="s">
        <v>1833</v>
      </c>
      <c r="D11" s="174">
        <v>45145</v>
      </c>
      <c r="E11" s="174">
        <v>45225</v>
      </c>
      <c r="F11" s="152">
        <f t="shared" si="0"/>
        <v>80</v>
      </c>
      <c r="G11" s="297"/>
    </row>
    <row r="12" spans="1:8" ht="15" customHeight="1" thickBot="1" x14ac:dyDescent="0.25">
      <c r="A12" s="23" t="s">
        <v>746</v>
      </c>
      <c r="B12" s="622" t="s">
        <v>1187</v>
      </c>
      <c r="C12" s="635" t="s">
        <v>1582</v>
      </c>
      <c r="D12" s="174">
        <v>17155</v>
      </c>
      <c r="E12" s="174">
        <v>17520</v>
      </c>
      <c r="F12" s="152">
        <f t="shared" ref="F12" si="1">E12-D12</f>
        <v>365</v>
      </c>
      <c r="G12" s="521"/>
    </row>
    <row r="13" spans="1:8" ht="15" customHeight="1" thickBot="1" x14ac:dyDescent="0.25">
      <c r="A13" s="23" t="s">
        <v>747</v>
      </c>
      <c r="B13" s="628" t="s">
        <v>1188</v>
      </c>
      <c r="C13" s="634" t="s">
        <v>1834</v>
      </c>
      <c r="D13" s="174">
        <v>12715</v>
      </c>
      <c r="E13" s="174">
        <v>12840</v>
      </c>
      <c r="F13" s="152">
        <f t="shared" si="0"/>
        <v>125</v>
      </c>
    </row>
    <row r="14" spans="1:8" ht="15" customHeight="1" thickBot="1" x14ac:dyDescent="0.25">
      <c r="A14" s="150" t="s">
        <v>748</v>
      </c>
      <c r="B14" s="622" t="s">
        <v>1189</v>
      </c>
      <c r="C14" s="599" t="s">
        <v>944</v>
      </c>
      <c r="D14" s="152">
        <v>68785</v>
      </c>
      <c r="E14" s="152">
        <v>69070</v>
      </c>
      <c r="F14" s="152">
        <f t="shared" si="0"/>
        <v>285</v>
      </c>
    </row>
    <row r="15" spans="1:8" ht="15" customHeight="1" thickBot="1" x14ac:dyDescent="0.25">
      <c r="A15" s="175" t="s">
        <v>749</v>
      </c>
      <c r="B15" s="628" t="s">
        <v>1823</v>
      </c>
      <c r="C15" s="598" t="s">
        <v>1835</v>
      </c>
      <c r="D15" s="152">
        <v>19760</v>
      </c>
      <c r="E15" s="152">
        <v>20020</v>
      </c>
      <c r="F15" s="152">
        <f t="shared" si="0"/>
        <v>260</v>
      </c>
      <c r="G15" s="350">
        <v>160</v>
      </c>
      <c r="H15" s="140"/>
    </row>
    <row r="16" spans="1:8" ht="15" customHeight="1" thickBot="1" x14ac:dyDescent="0.25">
      <c r="A16" s="150" t="s">
        <v>750</v>
      </c>
      <c r="B16" s="622" t="s">
        <v>1190</v>
      </c>
      <c r="C16" s="635" t="s">
        <v>1633</v>
      </c>
      <c r="D16" s="152">
        <v>5475</v>
      </c>
      <c r="E16" s="152">
        <v>5605</v>
      </c>
      <c r="F16" s="152">
        <f t="shared" ref="F16" si="2">E16-D16</f>
        <v>130</v>
      </c>
      <c r="G16" s="127"/>
    </row>
    <row r="17" spans="1:15" ht="15" customHeight="1" thickBot="1" x14ac:dyDescent="0.25">
      <c r="A17" s="23" t="s">
        <v>751</v>
      </c>
      <c r="B17" s="628" t="s">
        <v>1191</v>
      </c>
      <c r="C17" s="634" t="s">
        <v>945</v>
      </c>
      <c r="D17" s="152">
        <v>32065</v>
      </c>
      <c r="E17" s="152">
        <v>32215</v>
      </c>
      <c r="F17" s="152">
        <f t="shared" si="0"/>
        <v>150</v>
      </c>
      <c r="G17" s="241"/>
    </row>
    <row r="18" spans="1:15" ht="15" customHeight="1" thickBot="1" x14ac:dyDescent="0.25">
      <c r="A18" s="150" t="s">
        <v>752</v>
      </c>
      <c r="B18" s="622" t="s">
        <v>1192</v>
      </c>
      <c r="C18" s="635" t="s">
        <v>1611</v>
      </c>
      <c r="D18" s="152">
        <v>16330</v>
      </c>
      <c r="E18" s="152">
        <v>16630</v>
      </c>
      <c r="F18" s="152">
        <f t="shared" ref="F18" si="3">E18-D18</f>
        <v>300</v>
      </c>
    </row>
    <row r="19" spans="1:15" ht="15" customHeight="1" thickBot="1" x14ac:dyDescent="0.25">
      <c r="A19" s="150" t="s">
        <v>753</v>
      </c>
      <c r="B19" s="628" t="s">
        <v>1193</v>
      </c>
      <c r="C19" s="634" t="s">
        <v>1674</v>
      </c>
      <c r="D19" s="152">
        <v>10640</v>
      </c>
      <c r="E19" s="152">
        <v>10980</v>
      </c>
      <c r="F19" s="152">
        <f t="shared" ref="F19" si="4">E19-D19</f>
        <v>340</v>
      </c>
      <c r="G19" s="578"/>
    </row>
    <row r="20" spans="1:15" ht="15" customHeight="1" thickBot="1" x14ac:dyDescent="0.25">
      <c r="A20" s="23" t="s">
        <v>754</v>
      </c>
      <c r="B20" s="622" t="s">
        <v>1194</v>
      </c>
      <c r="C20" s="635" t="s">
        <v>1742</v>
      </c>
      <c r="D20" s="152">
        <v>49845</v>
      </c>
      <c r="E20" s="152">
        <v>50340</v>
      </c>
      <c r="F20" s="152">
        <f t="shared" si="0"/>
        <v>495</v>
      </c>
      <c r="G20" s="185"/>
    </row>
    <row r="21" spans="1:15" ht="15" customHeight="1" thickBot="1" x14ac:dyDescent="0.25">
      <c r="A21" s="150" t="s">
        <v>755</v>
      </c>
      <c r="B21" s="628" t="s">
        <v>1195</v>
      </c>
      <c r="C21" s="634" t="s">
        <v>946</v>
      </c>
      <c r="D21" s="152">
        <v>68745</v>
      </c>
      <c r="E21" s="152">
        <v>69340</v>
      </c>
      <c r="F21" s="152">
        <f t="shared" si="0"/>
        <v>595</v>
      </c>
      <c r="G21" s="33"/>
    </row>
    <row r="22" spans="1:15" ht="15" customHeight="1" thickBot="1" x14ac:dyDescent="0.25">
      <c r="A22" s="150" t="s">
        <v>756</v>
      </c>
      <c r="B22" s="622" t="s">
        <v>1196</v>
      </c>
      <c r="C22" s="635" t="s">
        <v>1836</v>
      </c>
      <c r="D22" s="152">
        <v>49725</v>
      </c>
      <c r="E22" s="152">
        <v>50250</v>
      </c>
      <c r="F22" s="152">
        <f t="shared" si="0"/>
        <v>525</v>
      </c>
      <c r="G22" s="33"/>
    </row>
    <row r="23" spans="1:15" ht="15" customHeight="1" thickBot="1" x14ac:dyDescent="0.25">
      <c r="A23" s="150" t="s">
        <v>757</v>
      </c>
      <c r="B23" s="628" t="s">
        <v>1197</v>
      </c>
      <c r="C23" s="634" t="s">
        <v>1837</v>
      </c>
      <c r="D23" s="152">
        <v>10230</v>
      </c>
      <c r="E23" s="152">
        <v>10395</v>
      </c>
      <c r="F23" s="152">
        <f t="shared" si="0"/>
        <v>165</v>
      </c>
      <c r="G23" s="33"/>
    </row>
    <row r="24" spans="1:15" ht="15" customHeight="1" thickBot="1" x14ac:dyDescent="0.25">
      <c r="A24" s="150" t="s">
        <v>1565</v>
      </c>
      <c r="B24" s="622" t="s">
        <v>1198</v>
      </c>
      <c r="C24" s="635" t="s">
        <v>1553</v>
      </c>
      <c r="D24" s="152">
        <v>6940</v>
      </c>
      <c r="E24" s="152">
        <v>7035</v>
      </c>
      <c r="F24" s="152">
        <f t="shared" ref="F24" si="5">E24-D24</f>
        <v>95</v>
      </c>
      <c r="G24" s="127"/>
    </row>
    <row r="25" spans="1:15" ht="15" customHeight="1" thickBot="1" x14ac:dyDescent="0.25">
      <c r="A25" s="150" t="s">
        <v>758</v>
      </c>
      <c r="B25" s="628" t="s">
        <v>1199</v>
      </c>
      <c r="C25" s="615" t="s">
        <v>1838</v>
      </c>
      <c r="D25" s="152">
        <v>14430</v>
      </c>
      <c r="E25" s="152">
        <v>14460</v>
      </c>
      <c r="F25" s="152">
        <f t="shared" si="0"/>
        <v>30</v>
      </c>
      <c r="G25" s="183" t="s">
        <v>948</v>
      </c>
    </row>
    <row r="26" spans="1:15" ht="15" customHeight="1" thickBot="1" x14ac:dyDescent="0.25">
      <c r="A26" s="23" t="s">
        <v>759</v>
      </c>
      <c r="B26" s="622" t="s">
        <v>1200</v>
      </c>
      <c r="C26" s="616" t="s">
        <v>1399</v>
      </c>
      <c r="D26" s="152">
        <v>8450</v>
      </c>
      <c r="E26" s="152">
        <v>8525</v>
      </c>
      <c r="F26" s="152">
        <f>E26-D26</f>
        <v>75</v>
      </c>
      <c r="G26" s="354"/>
    </row>
    <row r="27" spans="1:15" ht="15" customHeight="1" thickBot="1" x14ac:dyDescent="0.25">
      <c r="A27" s="150" t="s">
        <v>760</v>
      </c>
      <c r="B27" s="641" t="s">
        <v>1695</v>
      </c>
      <c r="C27" s="701" t="s">
        <v>1992</v>
      </c>
      <c r="D27" s="152">
        <v>1800</v>
      </c>
      <c r="E27" s="152">
        <v>2185</v>
      </c>
      <c r="F27" s="152">
        <f t="shared" ref="F27" si="6">E27-D27</f>
        <v>385</v>
      </c>
      <c r="G27" s="179"/>
      <c r="O27" s="667"/>
    </row>
    <row r="28" spans="1:15" ht="15" customHeight="1" thickBot="1" x14ac:dyDescent="0.25">
      <c r="A28" s="23" t="s">
        <v>761</v>
      </c>
      <c r="B28" s="700" t="s">
        <v>1201</v>
      </c>
      <c r="C28" s="603" t="s">
        <v>1528</v>
      </c>
      <c r="D28" s="152">
        <v>5045</v>
      </c>
      <c r="E28" s="152">
        <v>5270</v>
      </c>
      <c r="F28" s="152">
        <f t="shared" ref="F28" si="7">E28-D28</f>
        <v>225</v>
      </c>
      <c r="G28" s="144" t="s">
        <v>1527</v>
      </c>
    </row>
    <row r="29" spans="1:15" ht="15" customHeight="1" thickBot="1" x14ac:dyDescent="0.25">
      <c r="A29" s="150" t="s">
        <v>762</v>
      </c>
      <c r="B29" s="628" t="s">
        <v>1824</v>
      </c>
      <c r="C29" s="615" t="s">
        <v>1639</v>
      </c>
      <c r="D29" s="22">
        <v>18085</v>
      </c>
      <c r="E29" s="22">
        <v>18370</v>
      </c>
      <c r="F29" s="152">
        <f t="shared" ref="F29" si="8">E29-D29</f>
        <v>285</v>
      </c>
      <c r="G29" s="179" t="s">
        <v>1640</v>
      </c>
    </row>
    <row r="30" spans="1:15" ht="15" customHeight="1" thickBot="1" x14ac:dyDescent="0.25">
      <c r="A30" s="150" t="s">
        <v>763</v>
      </c>
      <c r="B30" s="622" t="s">
        <v>1202</v>
      </c>
      <c r="C30" s="616" t="s">
        <v>1005</v>
      </c>
      <c r="D30" s="22">
        <v>59355</v>
      </c>
      <c r="E30" s="22">
        <v>59555</v>
      </c>
      <c r="F30" s="152">
        <f t="shared" si="0"/>
        <v>200</v>
      </c>
      <c r="G30" s="144" t="s">
        <v>1004</v>
      </c>
    </row>
    <row r="31" spans="1:15" ht="15" customHeight="1" thickBot="1" x14ac:dyDescent="0.25">
      <c r="A31" s="150" t="s">
        <v>764</v>
      </c>
      <c r="B31" s="628" t="s">
        <v>1269</v>
      </c>
      <c r="C31" s="602" t="s">
        <v>1473</v>
      </c>
      <c r="D31" s="22">
        <v>18075</v>
      </c>
      <c r="E31" s="22">
        <v>18400</v>
      </c>
      <c r="F31" s="152">
        <f t="shared" ref="F31" si="9">E31-D31</f>
        <v>325</v>
      </c>
      <c r="G31" s="181"/>
    </row>
    <row r="32" spans="1:15" ht="15" customHeight="1" thickBot="1" x14ac:dyDescent="0.25">
      <c r="A32" s="23" t="s">
        <v>765</v>
      </c>
      <c r="B32" s="622" t="s">
        <v>1203</v>
      </c>
      <c r="C32" s="616" t="s">
        <v>1839</v>
      </c>
      <c r="D32" s="152">
        <v>17785</v>
      </c>
      <c r="E32" s="152">
        <v>17925</v>
      </c>
      <c r="F32" s="152">
        <f t="shared" si="0"/>
        <v>140</v>
      </c>
      <c r="G32" s="140"/>
    </row>
    <row r="33" spans="1:7" ht="15" customHeight="1" thickBot="1" x14ac:dyDescent="0.25">
      <c r="A33" s="175" t="s">
        <v>766</v>
      </c>
      <c r="B33" s="628" t="s">
        <v>1204</v>
      </c>
      <c r="C33" s="615" t="s">
        <v>1040</v>
      </c>
      <c r="D33" s="152">
        <v>54125</v>
      </c>
      <c r="E33" s="152">
        <v>54285</v>
      </c>
      <c r="F33" s="152">
        <f t="shared" si="0"/>
        <v>160</v>
      </c>
      <c r="G33" s="183" t="s">
        <v>948</v>
      </c>
    </row>
    <row r="34" spans="1:7" ht="15" customHeight="1" thickBot="1" x14ac:dyDescent="0.25">
      <c r="A34" s="23" t="s">
        <v>767</v>
      </c>
      <c r="B34" s="622" t="s">
        <v>1360</v>
      </c>
      <c r="C34" s="606" t="s">
        <v>1657</v>
      </c>
      <c r="D34" s="22">
        <v>12625</v>
      </c>
      <c r="E34" s="22">
        <v>12735</v>
      </c>
      <c r="F34" s="152">
        <f t="shared" si="0"/>
        <v>110</v>
      </c>
      <c r="G34" s="325"/>
    </row>
    <row r="35" spans="1:7" ht="15" customHeight="1" thickBot="1" x14ac:dyDescent="0.25">
      <c r="A35" s="150" t="s">
        <v>768</v>
      </c>
      <c r="B35" s="628" t="s">
        <v>1825</v>
      </c>
      <c r="C35" s="615" t="s">
        <v>1840</v>
      </c>
      <c r="D35" s="22">
        <v>9990</v>
      </c>
      <c r="E35" s="22">
        <v>10080</v>
      </c>
      <c r="F35" s="152">
        <f>E35-D35</f>
        <v>90</v>
      </c>
      <c r="G35" s="181"/>
    </row>
    <row r="36" spans="1:7" ht="15" customHeight="1" thickBot="1" x14ac:dyDescent="0.25">
      <c r="A36" s="23" t="s">
        <v>769</v>
      </c>
      <c r="B36" s="622" t="s">
        <v>1205</v>
      </c>
      <c r="C36" s="616" t="s">
        <v>1041</v>
      </c>
      <c r="D36" s="22">
        <v>67235</v>
      </c>
      <c r="E36" s="22">
        <v>67575</v>
      </c>
      <c r="F36" s="152">
        <f t="shared" ref="F36:F50" si="10">E36-D36</f>
        <v>340</v>
      </c>
      <c r="G36" s="184"/>
    </row>
    <row r="37" spans="1:7" ht="15" customHeight="1" thickBot="1" x14ac:dyDescent="0.25">
      <c r="A37" s="150" t="s">
        <v>770</v>
      </c>
      <c r="B37" s="628" t="s">
        <v>1206</v>
      </c>
      <c r="C37" s="615" t="s">
        <v>1841</v>
      </c>
      <c r="D37" s="22">
        <v>24995</v>
      </c>
      <c r="E37" s="22">
        <v>25265</v>
      </c>
      <c r="F37" s="152">
        <f t="shared" si="10"/>
        <v>270</v>
      </c>
      <c r="G37" s="232"/>
    </row>
    <row r="38" spans="1:7" ht="15" customHeight="1" thickBot="1" x14ac:dyDescent="0.25">
      <c r="A38" s="23" t="s">
        <v>771</v>
      </c>
      <c r="B38" s="622" t="s">
        <v>1207</v>
      </c>
      <c r="C38" s="616" t="s">
        <v>772</v>
      </c>
      <c r="D38" s="22">
        <v>88630</v>
      </c>
      <c r="E38" s="22">
        <v>89035</v>
      </c>
      <c r="F38" s="152">
        <f t="shared" si="10"/>
        <v>405</v>
      </c>
      <c r="G38" s="181"/>
    </row>
    <row r="39" spans="1:7" ht="15" customHeight="1" thickBot="1" x14ac:dyDescent="0.25">
      <c r="A39" s="150" t="s">
        <v>773</v>
      </c>
      <c r="B39" s="628" t="s">
        <v>1208</v>
      </c>
      <c r="C39" s="634" t="s">
        <v>1634</v>
      </c>
      <c r="D39" s="152">
        <v>10785</v>
      </c>
      <c r="E39" s="152">
        <v>10975</v>
      </c>
      <c r="F39" s="152">
        <f t="shared" ref="F39" si="11">E39-D39</f>
        <v>190</v>
      </c>
      <c r="G39" s="179"/>
    </row>
    <row r="40" spans="1:7" ht="13.5" customHeight="1" thickBot="1" x14ac:dyDescent="0.25">
      <c r="A40" s="23" t="s">
        <v>774</v>
      </c>
      <c r="B40" s="622" t="s">
        <v>1209</v>
      </c>
      <c r="C40" s="609" t="s">
        <v>775</v>
      </c>
      <c r="D40" s="152">
        <v>63145</v>
      </c>
      <c r="E40" s="152">
        <v>63350</v>
      </c>
      <c r="F40" s="152">
        <f t="shared" si="10"/>
        <v>205</v>
      </c>
      <c r="G40" s="181"/>
    </row>
    <row r="41" spans="1:7" ht="14.25" customHeight="1" thickBot="1" x14ac:dyDescent="0.25">
      <c r="A41" s="150" t="s">
        <v>776</v>
      </c>
      <c r="B41" s="638" t="s">
        <v>1210</v>
      </c>
      <c r="C41" s="610" t="s">
        <v>1842</v>
      </c>
      <c r="D41" s="152">
        <v>17270</v>
      </c>
      <c r="E41" s="152">
        <v>17570</v>
      </c>
      <c r="F41" s="152">
        <f>E41-D41</f>
        <v>300</v>
      </c>
      <c r="G41" s="181"/>
    </row>
    <row r="42" spans="1:7" ht="15" customHeight="1" thickBot="1" x14ac:dyDescent="0.25">
      <c r="A42" s="156" t="s">
        <v>777</v>
      </c>
      <c r="B42" s="622" t="s">
        <v>1211</v>
      </c>
      <c r="C42" s="609" t="s">
        <v>1843</v>
      </c>
      <c r="D42" s="152">
        <v>105250</v>
      </c>
      <c r="E42" s="152">
        <v>105580</v>
      </c>
      <c r="F42" s="152">
        <f t="shared" si="10"/>
        <v>330</v>
      </c>
      <c r="G42" s="182" t="s">
        <v>778</v>
      </c>
    </row>
    <row r="43" spans="1:7" ht="15" customHeight="1" thickBot="1" x14ac:dyDescent="0.25">
      <c r="A43" s="150" t="s">
        <v>779</v>
      </c>
      <c r="B43" s="628" t="s">
        <v>1212</v>
      </c>
      <c r="C43" s="610" t="s">
        <v>1478</v>
      </c>
      <c r="D43" s="152">
        <v>12520</v>
      </c>
      <c r="E43" s="152">
        <v>12800</v>
      </c>
      <c r="F43" s="152">
        <f t="shared" ref="F43" si="12">E43-D43</f>
        <v>280</v>
      </c>
      <c r="G43" s="181"/>
    </row>
    <row r="44" spans="1:7" ht="15" customHeight="1" thickBot="1" x14ac:dyDescent="0.25">
      <c r="A44" s="150" t="s">
        <v>780</v>
      </c>
      <c r="B44" s="622" t="s">
        <v>1826</v>
      </c>
      <c r="C44" s="616" t="s">
        <v>1006</v>
      </c>
      <c r="D44" s="22">
        <v>23290</v>
      </c>
      <c r="E44" s="22">
        <v>23400</v>
      </c>
      <c r="F44" s="152">
        <f t="shared" si="10"/>
        <v>110</v>
      </c>
      <c r="G44" s="144" t="s">
        <v>1004</v>
      </c>
    </row>
    <row r="45" spans="1:7" ht="15" customHeight="1" thickBot="1" x14ac:dyDescent="0.25">
      <c r="A45" s="150" t="s">
        <v>781</v>
      </c>
      <c r="B45" s="628" t="s">
        <v>1213</v>
      </c>
      <c r="C45" s="634" t="s">
        <v>1656</v>
      </c>
      <c r="D45" s="152">
        <v>18680</v>
      </c>
      <c r="E45" s="152">
        <v>18910</v>
      </c>
      <c r="F45" s="152">
        <f t="shared" si="10"/>
        <v>230</v>
      </c>
      <c r="G45" s="311"/>
    </row>
    <row r="46" spans="1:7" ht="15" customHeight="1" thickBot="1" x14ac:dyDescent="0.25">
      <c r="A46" s="23" t="s">
        <v>782</v>
      </c>
      <c r="B46" s="622" t="s">
        <v>1214</v>
      </c>
      <c r="C46" s="616" t="s">
        <v>1844</v>
      </c>
      <c r="D46" s="22">
        <v>30660</v>
      </c>
      <c r="E46" s="22">
        <v>30745</v>
      </c>
      <c r="F46" s="152">
        <f t="shared" si="10"/>
        <v>85</v>
      </c>
      <c r="G46" s="186"/>
    </row>
    <row r="47" spans="1:7" ht="15" customHeight="1" thickBot="1" x14ac:dyDescent="0.25">
      <c r="A47" s="159" t="s">
        <v>783</v>
      </c>
      <c r="B47" s="628" t="s">
        <v>1215</v>
      </c>
      <c r="C47" s="636" t="s">
        <v>1672</v>
      </c>
      <c r="D47" s="159">
        <v>8355</v>
      </c>
      <c r="E47" s="159">
        <v>8660</v>
      </c>
      <c r="F47" s="152">
        <f t="shared" ref="F47" si="13">E47-D47</f>
        <v>305</v>
      </c>
      <c r="G47" s="181"/>
    </row>
    <row r="48" spans="1:7" ht="15" customHeight="1" thickBot="1" x14ac:dyDescent="0.25">
      <c r="A48" s="22">
        <v>43</v>
      </c>
      <c r="B48" s="622" t="s">
        <v>1216</v>
      </c>
      <c r="C48" s="603" t="s">
        <v>1845</v>
      </c>
      <c r="D48" s="159">
        <v>24265</v>
      </c>
      <c r="E48" s="159">
        <v>24395</v>
      </c>
      <c r="F48" s="152">
        <f t="shared" si="10"/>
        <v>130</v>
      </c>
      <c r="G48" s="318"/>
    </row>
    <row r="49" spans="1:15" ht="15.75" customHeight="1" thickBot="1" x14ac:dyDescent="0.25">
      <c r="A49" s="22">
        <v>44</v>
      </c>
      <c r="B49" s="628" t="s">
        <v>1217</v>
      </c>
      <c r="C49" s="610" t="s">
        <v>1846</v>
      </c>
      <c r="D49" s="152">
        <v>32865</v>
      </c>
      <c r="E49" s="152">
        <v>33185</v>
      </c>
      <c r="F49" s="152">
        <f t="shared" si="10"/>
        <v>320</v>
      </c>
      <c r="G49" s="510"/>
      <c r="M49" t="s">
        <v>1362</v>
      </c>
    </row>
    <row r="50" spans="1:15" ht="15" customHeight="1" thickBot="1" x14ac:dyDescent="0.25">
      <c r="A50" s="21">
        <v>45</v>
      </c>
      <c r="B50" s="622" t="s">
        <v>1218</v>
      </c>
      <c r="C50" s="616" t="s">
        <v>1847</v>
      </c>
      <c r="D50" s="22">
        <v>18205</v>
      </c>
      <c r="E50" s="22">
        <v>18305</v>
      </c>
      <c r="F50" s="152">
        <f t="shared" si="10"/>
        <v>100</v>
      </c>
      <c r="G50" s="181"/>
    </row>
    <row r="51" spans="1:15" ht="15" customHeight="1" thickBot="1" x14ac:dyDescent="0.25">
      <c r="A51" s="31" t="s">
        <v>784</v>
      </c>
      <c r="B51" s="622" t="s">
        <v>1827</v>
      </c>
      <c r="C51" s="732" t="s">
        <v>1848</v>
      </c>
      <c r="D51" s="582"/>
      <c r="E51" s="582"/>
      <c r="F51" s="569">
        <v>30</v>
      </c>
      <c r="G51" s="705">
        <v>68420</v>
      </c>
    </row>
    <row r="52" spans="1:15" ht="15" customHeight="1" thickBot="1" x14ac:dyDescent="0.25">
      <c r="A52" s="31"/>
      <c r="B52" s="628" t="s">
        <v>1827</v>
      </c>
      <c r="C52" s="615" t="s">
        <v>2009</v>
      </c>
      <c r="D52" s="152">
        <v>0</v>
      </c>
      <c r="E52" s="152">
        <v>225</v>
      </c>
      <c r="F52" s="152">
        <f t="shared" ref="F52" si="14">E52-D52</f>
        <v>225</v>
      </c>
      <c r="G52" s="705"/>
    </row>
    <row r="53" spans="1:15" ht="16.5" customHeight="1" thickBot="1" x14ac:dyDescent="0.25">
      <c r="A53" s="21">
        <v>47</v>
      </c>
      <c r="B53" s="622" t="s">
        <v>1077</v>
      </c>
      <c r="C53" s="616" t="s">
        <v>1849</v>
      </c>
      <c r="D53" s="152">
        <v>20640</v>
      </c>
      <c r="E53" s="152">
        <v>20900</v>
      </c>
      <c r="F53" s="152">
        <f t="shared" ref="F53:F77" si="15">E53-D53</f>
        <v>260</v>
      </c>
      <c r="G53" s="183" t="s">
        <v>785</v>
      </c>
    </row>
    <row r="54" spans="1:15" ht="15" customHeight="1" thickBot="1" x14ac:dyDescent="0.25">
      <c r="A54" s="22">
        <v>48</v>
      </c>
      <c r="B54" s="628" t="s">
        <v>1219</v>
      </c>
      <c r="C54" s="610" t="s">
        <v>1850</v>
      </c>
      <c r="D54" s="152">
        <v>35840</v>
      </c>
      <c r="E54" s="152">
        <v>35940</v>
      </c>
      <c r="F54" s="152">
        <f t="shared" si="15"/>
        <v>100</v>
      </c>
    </row>
    <row r="55" spans="1:15" ht="15" customHeight="1" thickBot="1" x14ac:dyDescent="0.25">
      <c r="A55" s="21">
        <v>49</v>
      </c>
      <c r="B55" s="622" t="s">
        <v>1828</v>
      </c>
      <c r="C55" s="603" t="s">
        <v>1851</v>
      </c>
      <c r="D55" s="152">
        <v>38900</v>
      </c>
      <c r="E55" s="152">
        <v>39455</v>
      </c>
      <c r="F55" s="152">
        <f t="shared" si="15"/>
        <v>555</v>
      </c>
    </row>
    <row r="56" spans="1:15" ht="15" customHeight="1" thickBot="1" x14ac:dyDescent="0.25">
      <c r="A56" s="22">
        <v>50</v>
      </c>
      <c r="B56" s="622" t="s">
        <v>1220</v>
      </c>
      <c r="C56" s="602" t="s">
        <v>1852</v>
      </c>
      <c r="D56" s="152">
        <v>6130</v>
      </c>
      <c r="E56" s="152">
        <v>6400</v>
      </c>
      <c r="F56" s="152">
        <f t="shared" si="15"/>
        <v>270</v>
      </c>
      <c r="G56" s="33"/>
    </row>
    <row r="57" spans="1:15" ht="15.75" customHeight="1" thickBot="1" x14ac:dyDescent="0.25">
      <c r="A57" s="142" t="s">
        <v>786</v>
      </c>
      <c r="B57" s="622" t="s">
        <v>1221</v>
      </c>
      <c r="C57" s="601" t="s">
        <v>1853</v>
      </c>
      <c r="D57" s="278">
        <v>254340</v>
      </c>
      <c r="E57" s="278">
        <v>255595</v>
      </c>
      <c r="F57" s="22">
        <f t="shared" si="15"/>
        <v>1255</v>
      </c>
    </row>
    <row r="58" spans="1:15" ht="15" customHeight="1" thickBot="1" x14ac:dyDescent="0.25">
      <c r="A58" s="23" t="s">
        <v>787</v>
      </c>
      <c r="B58" s="628" t="s">
        <v>1222</v>
      </c>
      <c r="C58" s="600" t="s">
        <v>1854</v>
      </c>
      <c r="D58" s="152">
        <v>31350</v>
      </c>
      <c r="E58" s="152">
        <v>31405</v>
      </c>
      <c r="F58" s="152">
        <f t="shared" si="15"/>
        <v>55</v>
      </c>
    </row>
    <row r="59" spans="1:15" ht="15" customHeight="1" thickBot="1" x14ac:dyDescent="0.25">
      <c r="A59" s="161" t="s">
        <v>788</v>
      </c>
      <c r="B59" s="622" t="s">
        <v>1223</v>
      </c>
      <c r="C59" s="600" t="s">
        <v>1987</v>
      </c>
      <c r="D59" s="25">
        <v>4355</v>
      </c>
      <c r="E59" s="25">
        <v>5200</v>
      </c>
      <c r="F59" s="152">
        <f t="shared" ref="F59" si="16">E59-D59</f>
        <v>845</v>
      </c>
      <c r="G59" s="299"/>
      <c r="O59" s="107"/>
    </row>
    <row r="60" spans="1:15" ht="15" customHeight="1" thickBot="1" x14ac:dyDescent="0.25">
      <c r="A60" s="161" t="s">
        <v>789</v>
      </c>
      <c r="B60" s="628" t="s">
        <v>1978</v>
      </c>
      <c r="C60" s="600" t="s">
        <v>1855</v>
      </c>
      <c r="D60" s="25">
        <v>65940</v>
      </c>
      <c r="E60" s="25">
        <v>66035</v>
      </c>
      <c r="F60" s="152">
        <f t="shared" si="15"/>
        <v>95</v>
      </c>
      <c r="G60" s="127"/>
    </row>
    <row r="61" spans="1:15" ht="15" customHeight="1" thickBot="1" x14ac:dyDescent="0.25">
      <c r="A61" s="161" t="s">
        <v>790</v>
      </c>
      <c r="B61" s="622" t="s">
        <v>1224</v>
      </c>
      <c r="C61" s="603" t="s">
        <v>1856</v>
      </c>
      <c r="D61" s="582"/>
      <c r="E61" s="582"/>
      <c r="F61" s="569">
        <v>176</v>
      </c>
      <c r="G61" s="705">
        <v>37120</v>
      </c>
    </row>
    <row r="62" spans="1:15" ht="15" customHeight="1" thickBot="1" x14ac:dyDescent="0.25">
      <c r="A62" s="23" t="s">
        <v>792</v>
      </c>
      <c r="B62" s="628" t="s">
        <v>1225</v>
      </c>
      <c r="C62" s="602" t="s">
        <v>1959</v>
      </c>
      <c r="D62" s="21">
        <v>2880</v>
      </c>
      <c r="E62" s="21">
        <v>3000</v>
      </c>
      <c r="F62" s="152">
        <f t="shared" ref="F62" si="17">E62-D62</f>
        <v>120</v>
      </c>
      <c r="G62" s="183" t="s">
        <v>791</v>
      </c>
    </row>
    <row r="63" spans="1:15" ht="15" customHeight="1" thickBot="1" x14ac:dyDescent="0.25">
      <c r="A63" s="23" t="s">
        <v>793</v>
      </c>
      <c r="B63" s="622" t="s">
        <v>1226</v>
      </c>
      <c r="C63" s="603" t="s">
        <v>1474</v>
      </c>
      <c r="D63" s="21">
        <v>7725</v>
      </c>
      <c r="E63" s="21">
        <v>7830</v>
      </c>
      <c r="F63" s="152">
        <f t="shared" ref="F63" si="18">E63-D63</f>
        <v>105</v>
      </c>
      <c r="G63" s="181"/>
    </row>
    <row r="64" spans="1:15" ht="15" customHeight="1" thickBot="1" x14ac:dyDescent="0.25">
      <c r="A64" s="23" t="s">
        <v>794</v>
      </c>
      <c r="B64" s="628" t="s">
        <v>1227</v>
      </c>
      <c r="C64" s="637" t="s">
        <v>964</v>
      </c>
      <c r="D64" s="278"/>
      <c r="E64" s="278"/>
      <c r="F64" s="569">
        <v>18</v>
      </c>
      <c r="G64" s="705">
        <v>48230</v>
      </c>
    </row>
    <row r="65" spans="1:15" ht="15" customHeight="1" thickBot="1" x14ac:dyDescent="0.25">
      <c r="A65" s="23"/>
      <c r="B65" s="622" t="s">
        <v>1227</v>
      </c>
      <c r="C65" s="637" t="s">
        <v>2010</v>
      </c>
      <c r="D65" s="22">
        <v>0</v>
      </c>
      <c r="E65" s="22">
        <v>130</v>
      </c>
      <c r="F65" s="152">
        <f t="shared" ref="F65" si="19">E65-D65</f>
        <v>130</v>
      </c>
      <c r="G65" s="705"/>
    </row>
    <row r="66" spans="1:15" ht="15" customHeight="1" thickBot="1" x14ac:dyDescent="0.25">
      <c r="A66" s="150" t="s">
        <v>795</v>
      </c>
      <c r="B66" s="622" t="s">
        <v>1829</v>
      </c>
      <c r="C66" s="601" t="s">
        <v>1857</v>
      </c>
      <c r="D66" s="22">
        <v>17785</v>
      </c>
      <c r="E66" s="22">
        <v>17995</v>
      </c>
      <c r="F66" s="152">
        <f t="shared" si="15"/>
        <v>210</v>
      </c>
      <c r="G66" s="181"/>
    </row>
    <row r="67" spans="1:15" ht="15" customHeight="1" thickBot="1" x14ac:dyDescent="0.25">
      <c r="A67" s="150" t="s">
        <v>1615</v>
      </c>
      <c r="B67" s="628" t="s">
        <v>1228</v>
      </c>
      <c r="C67" s="600" t="s">
        <v>1612</v>
      </c>
      <c r="D67" s="278">
        <v>5900</v>
      </c>
      <c r="E67" s="278">
        <v>6035</v>
      </c>
      <c r="F67" s="152">
        <f t="shared" ref="F67" si="20">E67-D67</f>
        <v>135</v>
      </c>
      <c r="G67" s="127"/>
    </row>
    <row r="68" spans="1:15" ht="15" customHeight="1" thickBot="1" x14ac:dyDescent="0.25">
      <c r="A68" s="150" t="s">
        <v>796</v>
      </c>
      <c r="B68" s="622" t="s">
        <v>1229</v>
      </c>
      <c r="C68" s="616" t="s">
        <v>1858</v>
      </c>
      <c r="D68" s="278">
        <v>21445</v>
      </c>
      <c r="E68" s="278">
        <v>21700</v>
      </c>
      <c r="F68" s="152">
        <f t="shared" si="15"/>
        <v>255</v>
      </c>
      <c r="G68" s="231"/>
    </row>
    <row r="69" spans="1:15" ht="15" customHeight="1" thickBot="1" x14ac:dyDescent="0.25">
      <c r="A69" s="150" t="s">
        <v>797</v>
      </c>
      <c r="B69" s="628" t="s">
        <v>1230</v>
      </c>
      <c r="C69" s="600" t="s">
        <v>1599</v>
      </c>
      <c r="D69" s="278">
        <v>24705</v>
      </c>
      <c r="E69" s="278">
        <v>25395</v>
      </c>
      <c r="F69" s="152">
        <f t="shared" ref="F69" si="21">E69-D69</f>
        <v>690</v>
      </c>
      <c r="G69" s="232"/>
    </row>
    <row r="70" spans="1:15" ht="15" customHeight="1" thickBot="1" x14ac:dyDescent="0.25">
      <c r="A70" s="226" t="s">
        <v>798</v>
      </c>
      <c r="B70" s="622" t="s">
        <v>1231</v>
      </c>
      <c r="C70" s="611" t="s">
        <v>1678</v>
      </c>
      <c r="D70" s="152">
        <v>5220</v>
      </c>
      <c r="E70" s="152">
        <v>5305</v>
      </c>
      <c r="F70" s="152">
        <f t="shared" ref="F70" si="22">E70-D70</f>
        <v>85</v>
      </c>
      <c r="G70" s="127"/>
    </row>
    <row r="71" spans="1:15" ht="15" customHeight="1" thickBot="1" x14ac:dyDescent="0.25">
      <c r="A71" s="172" t="s">
        <v>799</v>
      </c>
      <c r="B71" s="628" t="s">
        <v>1232</v>
      </c>
      <c r="C71" s="598" t="s">
        <v>1859</v>
      </c>
      <c r="D71" s="582"/>
      <c r="E71" s="582"/>
      <c r="F71" s="569">
        <v>430</v>
      </c>
      <c r="G71" s="312">
        <v>58495</v>
      </c>
    </row>
    <row r="72" spans="1:15" ht="15" customHeight="1" thickBot="1" x14ac:dyDescent="0.25">
      <c r="A72" s="150" t="s">
        <v>800</v>
      </c>
      <c r="B72" s="622" t="s">
        <v>1233</v>
      </c>
      <c r="C72" s="616" t="s">
        <v>1010</v>
      </c>
      <c r="D72" s="155">
        <v>20115</v>
      </c>
      <c r="E72" s="155">
        <v>20175</v>
      </c>
      <c r="F72" s="152">
        <f t="shared" si="15"/>
        <v>60</v>
      </c>
      <c r="G72" s="144" t="s">
        <v>1011</v>
      </c>
    </row>
    <row r="73" spans="1:15" ht="15" customHeight="1" thickBot="1" x14ac:dyDescent="0.25">
      <c r="A73" s="150" t="s">
        <v>801</v>
      </c>
      <c r="B73" s="628" t="s">
        <v>1234</v>
      </c>
      <c r="C73" s="600" t="s">
        <v>802</v>
      </c>
      <c r="D73" s="21">
        <v>34600</v>
      </c>
      <c r="E73" s="21">
        <v>34830</v>
      </c>
      <c r="F73" s="152">
        <f t="shared" si="15"/>
        <v>230</v>
      </c>
    </row>
    <row r="74" spans="1:15" ht="14.25" customHeight="1" thickBot="1" x14ac:dyDescent="0.25">
      <c r="A74" s="150" t="s">
        <v>803</v>
      </c>
      <c r="B74" s="622" t="s">
        <v>1235</v>
      </c>
      <c r="C74" s="616" t="s">
        <v>1860</v>
      </c>
      <c r="D74" s="22">
        <v>31315</v>
      </c>
      <c r="E74" s="22">
        <v>31550</v>
      </c>
      <c r="F74" s="152">
        <f t="shared" si="15"/>
        <v>235</v>
      </c>
      <c r="G74" s="318"/>
    </row>
    <row r="75" spans="1:15" ht="15" customHeight="1" thickBot="1" x14ac:dyDescent="0.25">
      <c r="A75" s="150" t="s">
        <v>804</v>
      </c>
      <c r="B75" s="622" t="s">
        <v>1236</v>
      </c>
      <c r="C75" s="615" t="s">
        <v>1546</v>
      </c>
      <c r="D75" s="22">
        <v>3140</v>
      </c>
      <c r="E75" s="22">
        <v>3245</v>
      </c>
      <c r="F75" s="152">
        <f t="shared" ref="F75" si="23">E75-D75</f>
        <v>105</v>
      </c>
    </row>
    <row r="76" spans="1:15" ht="15" customHeight="1" thickBot="1" x14ac:dyDescent="0.25">
      <c r="A76" s="150" t="s">
        <v>1563</v>
      </c>
      <c r="B76" s="639" t="s">
        <v>1237</v>
      </c>
      <c r="C76" s="150" t="s">
        <v>1981</v>
      </c>
      <c r="D76" s="22">
        <v>4310</v>
      </c>
      <c r="E76" s="22">
        <v>4425</v>
      </c>
      <c r="F76" s="152">
        <f t="shared" ref="F76" si="24">E76-D76</f>
        <v>115</v>
      </c>
      <c r="G76" s="794" t="s">
        <v>1982</v>
      </c>
      <c r="H76" s="795"/>
      <c r="I76" s="795"/>
      <c r="J76" s="795"/>
      <c r="K76" s="795"/>
      <c r="L76" s="795"/>
      <c r="M76" s="795"/>
      <c r="N76" s="795"/>
      <c r="O76" s="795"/>
    </row>
    <row r="77" spans="1:15" ht="15" customHeight="1" thickBot="1" x14ac:dyDescent="0.25">
      <c r="A77" s="150" t="s">
        <v>805</v>
      </c>
      <c r="B77" s="641" t="s">
        <v>1238</v>
      </c>
      <c r="C77" s="615" t="s">
        <v>1866</v>
      </c>
      <c r="D77" s="22">
        <v>5050</v>
      </c>
      <c r="E77" s="22">
        <v>5075</v>
      </c>
      <c r="F77" s="152">
        <f t="shared" si="15"/>
        <v>25</v>
      </c>
      <c r="G77" s="571" t="s">
        <v>1593</v>
      </c>
    </row>
    <row r="78" spans="1:15" ht="15" customHeight="1" thickBot="1" x14ac:dyDescent="0.25">
      <c r="A78" s="23" t="s">
        <v>806</v>
      </c>
      <c r="B78" s="628" t="s">
        <v>1239</v>
      </c>
      <c r="C78" s="615" t="s">
        <v>1867</v>
      </c>
      <c r="D78" s="22">
        <v>52380</v>
      </c>
      <c r="E78" s="22">
        <v>53070</v>
      </c>
      <c r="F78" s="152">
        <f>E78-D78</f>
        <v>690</v>
      </c>
      <c r="G78" s="351"/>
    </row>
    <row r="79" spans="1:15" ht="15" customHeight="1" thickBot="1" x14ac:dyDescent="0.25">
      <c r="A79" s="150" t="s">
        <v>807</v>
      </c>
      <c r="B79" s="622" t="s">
        <v>1395</v>
      </c>
      <c r="C79" s="642" t="s">
        <v>1868</v>
      </c>
      <c r="D79" s="22">
        <v>11145</v>
      </c>
      <c r="E79" s="22">
        <v>11340</v>
      </c>
      <c r="F79" s="152">
        <f t="shared" ref="F79:F84" si="25">E79-D79</f>
        <v>195</v>
      </c>
      <c r="G79" s="183"/>
    </row>
    <row r="80" spans="1:15" ht="15" customHeight="1" thickBot="1" x14ac:dyDescent="0.25">
      <c r="A80" s="23" t="s">
        <v>809</v>
      </c>
      <c r="B80" s="628" t="s">
        <v>1240</v>
      </c>
      <c r="C80" s="615" t="s">
        <v>1869</v>
      </c>
      <c r="D80" s="278">
        <v>11040</v>
      </c>
      <c r="E80" s="278">
        <v>11215</v>
      </c>
      <c r="F80" s="152">
        <f t="shared" si="25"/>
        <v>175</v>
      </c>
      <c r="G80" s="183" t="s">
        <v>808</v>
      </c>
    </row>
    <row r="81" spans="1:7" ht="15" customHeight="1" thickBot="1" x14ac:dyDescent="0.25">
      <c r="A81" s="150" t="s">
        <v>810</v>
      </c>
      <c r="B81" s="622" t="s">
        <v>1241</v>
      </c>
      <c r="C81" s="643" t="s">
        <v>1675</v>
      </c>
      <c r="D81" s="22">
        <v>7130</v>
      </c>
      <c r="E81" s="22">
        <v>7360</v>
      </c>
      <c r="F81" s="152">
        <f t="shared" si="25"/>
        <v>230</v>
      </c>
      <c r="G81" s="499"/>
    </row>
    <row r="82" spans="1:7" ht="15" customHeight="1" thickBot="1" x14ac:dyDescent="0.25">
      <c r="A82" s="23" t="s">
        <v>811</v>
      </c>
      <c r="B82" s="628" t="s">
        <v>1242</v>
      </c>
      <c r="C82" s="607" t="s">
        <v>1690</v>
      </c>
      <c r="D82" s="22">
        <v>5540</v>
      </c>
      <c r="E82" s="22">
        <v>5815</v>
      </c>
      <c r="F82" s="152">
        <f t="shared" ref="F82" si="26">E82-D82</f>
        <v>275</v>
      </c>
      <c r="G82" s="593" t="s">
        <v>1689</v>
      </c>
    </row>
    <row r="83" spans="1:7" ht="15" customHeight="1" thickBot="1" x14ac:dyDescent="0.25">
      <c r="A83" s="150" t="s">
        <v>812</v>
      </c>
      <c r="B83" s="622" t="s">
        <v>1236</v>
      </c>
      <c r="C83" s="643" t="s">
        <v>1870</v>
      </c>
      <c r="D83" s="22">
        <v>9850</v>
      </c>
      <c r="E83" s="22">
        <v>9945</v>
      </c>
      <c r="F83" s="152">
        <f t="shared" si="25"/>
        <v>95</v>
      </c>
    </row>
    <row r="84" spans="1:7" ht="15" customHeight="1" thickBot="1" x14ac:dyDescent="0.25">
      <c r="A84" s="23" t="s">
        <v>813</v>
      </c>
      <c r="B84" s="628" t="s">
        <v>1243</v>
      </c>
      <c r="C84" s="607" t="s">
        <v>1871</v>
      </c>
      <c r="D84" s="22">
        <v>1750</v>
      </c>
      <c r="E84" s="22">
        <v>1810</v>
      </c>
      <c r="F84" s="152">
        <f t="shared" si="25"/>
        <v>60</v>
      </c>
      <c r="G84" s="576"/>
    </row>
    <row r="85" spans="1:7" ht="17.25" customHeight="1" thickBot="1" x14ac:dyDescent="0.25">
      <c r="A85" s="150" t="s">
        <v>814</v>
      </c>
      <c r="B85" s="622" t="s">
        <v>1244</v>
      </c>
      <c r="C85" s="643" t="s">
        <v>1872</v>
      </c>
      <c r="D85" s="22">
        <v>14960</v>
      </c>
      <c r="E85" s="22">
        <v>15015</v>
      </c>
      <c r="F85" s="152">
        <f t="shared" ref="F85:F105" si="27">E85-D85</f>
        <v>55</v>
      </c>
      <c r="G85" s="463"/>
    </row>
    <row r="86" spans="1:7" ht="15" customHeight="1" thickBot="1" x14ac:dyDescent="0.25">
      <c r="A86" s="150" t="s">
        <v>815</v>
      </c>
      <c r="B86" s="628" t="s">
        <v>1245</v>
      </c>
      <c r="C86" s="607" t="s">
        <v>1616</v>
      </c>
      <c r="D86" s="22">
        <v>100</v>
      </c>
      <c r="E86" s="22">
        <v>100</v>
      </c>
      <c r="F86" s="582">
        <f t="shared" ref="F86" si="28">E86-D86</f>
        <v>0</v>
      </c>
      <c r="G86" s="576" t="s">
        <v>1593</v>
      </c>
    </row>
    <row r="87" spans="1:7" ht="15" customHeight="1" thickBot="1" x14ac:dyDescent="0.25">
      <c r="A87" s="150" t="s">
        <v>816</v>
      </c>
      <c r="B87" s="622" t="s">
        <v>1246</v>
      </c>
      <c r="C87" s="615" t="s">
        <v>957</v>
      </c>
      <c r="D87" s="22">
        <v>24985</v>
      </c>
      <c r="E87" s="22">
        <v>25045</v>
      </c>
      <c r="F87" s="152">
        <f t="shared" si="27"/>
        <v>60</v>
      </c>
      <c r="G87" s="543"/>
    </row>
    <row r="88" spans="1:7" ht="14.25" customHeight="1" thickBot="1" x14ac:dyDescent="0.25">
      <c r="A88" s="23" t="s">
        <v>817</v>
      </c>
      <c r="B88" s="644" t="s">
        <v>1247</v>
      </c>
      <c r="C88" s="645" t="s">
        <v>1873</v>
      </c>
      <c r="D88" s="22">
        <v>26715</v>
      </c>
      <c r="E88" s="22">
        <v>26790</v>
      </c>
      <c r="F88" s="152">
        <f t="shared" si="27"/>
        <v>75</v>
      </c>
      <c r="G88" s="318"/>
    </row>
    <row r="89" spans="1:7" ht="15" customHeight="1" thickBot="1" x14ac:dyDescent="0.25">
      <c r="A89" s="298" t="s">
        <v>818</v>
      </c>
      <c r="B89" s="640" t="s">
        <v>1861</v>
      </c>
      <c r="C89" s="646" t="s">
        <v>1874</v>
      </c>
      <c r="D89" s="278">
        <v>8290</v>
      </c>
      <c r="E89" s="278">
        <v>8345</v>
      </c>
      <c r="F89" s="152">
        <f t="shared" si="27"/>
        <v>55</v>
      </c>
      <c r="G89" s="287" t="s">
        <v>1048</v>
      </c>
    </row>
    <row r="90" spans="1:7" ht="15" customHeight="1" thickBot="1" x14ac:dyDescent="0.25">
      <c r="A90" s="150" t="s">
        <v>819</v>
      </c>
      <c r="B90" s="628" t="s">
        <v>1248</v>
      </c>
      <c r="C90" s="647" t="s">
        <v>1875</v>
      </c>
      <c r="D90" s="22">
        <v>2960</v>
      </c>
      <c r="E90" s="22">
        <v>2970</v>
      </c>
      <c r="F90" s="152">
        <f t="shared" si="27"/>
        <v>10</v>
      </c>
      <c r="G90" s="463"/>
    </row>
    <row r="91" spans="1:7" ht="15" customHeight="1" thickBot="1" x14ac:dyDescent="0.25">
      <c r="A91" s="150" t="s">
        <v>1682</v>
      </c>
      <c r="B91" s="622" t="s">
        <v>1249</v>
      </c>
      <c r="C91" s="642" t="s">
        <v>1876</v>
      </c>
      <c r="D91" s="22">
        <v>30290</v>
      </c>
      <c r="E91" s="22">
        <v>31210</v>
      </c>
      <c r="F91" s="152">
        <f t="shared" ref="F91" si="29">E91-D91</f>
        <v>920</v>
      </c>
      <c r="G91" s="463"/>
    </row>
    <row r="92" spans="1:7" ht="15" customHeight="1" thickBot="1" x14ac:dyDescent="0.25">
      <c r="A92" s="23" t="s">
        <v>820</v>
      </c>
      <c r="B92" s="628" t="s">
        <v>1250</v>
      </c>
      <c r="C92" s="610" t="s">
        <v>1877</v>
      </c>
      <c r="D92" s="22">
        <v>26665</v>
      </c>
      <c r="E92" s="22">
        <v>26740</v>
      </c>
      <c r="F92" s="152">
        <f t="shared" si="27"/>
        <v>75</v>
      </c>
      <c r="G92" s="526"/>
    </row>
    <row r="93" spans="1:7" ht="14.25" customHeight="1" thickBot="1" x14ac:dyDescent="0.25">
      <c r="A93" s="166" t="s">
        <v>821</v>
      </c>
      <c r="B93" s="622" t="s">
        <v>1251</v>
      </c>
      <c r="C93" s="648" t="s">
        <v>1878</v>
      </c>
      <c r="D93" s="152">
        <v>62795</v>
      </c>
      <c r="E93" s="152">
        <v>63375</v>
      </c>
      <c r="F93" s="152">
        <f t="shared" si="27"/>
        <v>580</v>
      </c>
    </row>
    <row r="94" spans="1:7" ht="15" customHeight="1" thickBot="1" x14ac:dyDescent="0.25">
      <c r="A94" s="23" t="s">
        <v>822</v>
      </c>
      <c r="B94" s="628" t="s">
        <v>1252</v>
      </c>
      <c r="C94" s="610" t="s">
        <v>1879</v>
      </c>
      <c r="D94" s="22">
        <v>39215</v>
      </c>
      <c r="E94" s="22">
        <v>39305</v>
      </c>
      <c r="F94" s="152">
        <f t="shared" si="27"/>
        <v>90</v>
      </c>
      <c r="G94" s="463"/>
    </row>
    <row r="95" spans="1:7" ht="15" customHeight="1" thickBot="1" x14ac:dyDescent="0.25">
      <c r="A95" s="150" t="s">
        <v>823</v>
      </c>
      <c r="B95" s="622" t="s">
        <v>1253</v>
      </c>
      <c r="C95" s="649" t="s">
        <v>1880</v>
      </c>
      <c r="D95" s="22"/>
      <c r="E95" s="22"/>
      <c r="F95" s="569">
        <v>220</v>
      </c>
      <c r="G95">
        <v>22515</v>
      </c>
    </row>
    <row r="96" spans="1:7" ht="15" customHeight="1" thickBot="1" x14ac:dyDescent="0.25">
      <c r="A96" s="23" t="s">
        <v>824</v>
      </c>
      <c r="B96" s="628" t="s">
        <v>1254</v>
      </c>
      <c r="C96" s="634" t="s">
        <v>2012</v>
      </c>
      <c r="D96" s="22">
        <v>0</v>
      </c>
      <c r="E96" s="22">
        <v>270</v>
      </c>
      <c r="F96" s="152">
        <f t="shared" si="27"/>
        <v>270</v>
      </c>
      <c r="G96" s="318"/>
    </row>
    <row r="97" spans="1:10" ht="15" customHeight="1" thickBot="1" x14ac:dyDescent="0.25">
      <c r="A97" s="150" t="s">
        <v>1383</v>
      </c>
      <c r="B97" s="622" t="s">
        <v>1255</v>
      </c>
      <c r="C97" s="642" t="s">
        <v>1881</v>
      </c>
      <c r="D97" s="22">
        <v>17945</v>
      </c>
      <c r="E97" s="22">
        <v>18260</v>
      </c>
      <c r="F97" s="152">
        <f t="shared" si="27"/>
        <v>315</v>
      </c>
      <c r="G97" s="214"/>
      <c r="H97" s="118"/>
      <c r="I97" s="118"/>
      <c r="J97" s="118"/>
    </row>
    <row r="98" spans="1:10" ht="15" customHeight="1" thickBot="1" x14ac:dyDescent="0.25">
      <c r="A98" s="150" t="s">
        <v>825</v>
      </c>
      <c r="B98" s="628" t="s">
        <v>1256</v>
      </c>
      <c r="C98" s="634" t="s">
        <v>1600</v>
      </c>
      <c r="D98" s="22">
        <v>6930</v>
      </c>
      <c r="E98" s="22">
        <v>7100</v>
      </c>
      <c r="F98" s="152">
        <f t="shared" ref="F98" si="30">E98-D98</f>
        <v>170</v>
      </c>
      <c r="G98" s="109"/>
    </row>
    <row r="99" spans="1:10" ht="15" customHeight="1" thickBot="1" x14ac:dyDescent="0.25">
      <c r="A99" s="150" t="s">
        <v>1608</v>
      </c>
      <c r="B99" s="622" t="s">
        <v>1257</v>
      </c>
      <c r="C99" s="649" t="s">
        <v>1477</v>
      </c>
      <c r="D99" s="22">
        <v>31900</v>
      </c>
      <c r="E99" s="22">
        <v>32260</v>
      </c>
      <c r="F99" s="152">
        <f t="shared" ref="F99" si="31">E99-D99</f>
        <v>360</v>
      </c>
      <c r="G99" s="33"/>
    </row>
    <row r="100" spans="1:10" ht="15" customHeight="1" thickBot="1" x14ac:dyDescent="0.25">
      <c r="A100" s="23" t="s">
        <v>826</v>
      </c>
      <c r="B100" s="628" t="s">
        <v>1258</v>
      </c>
      <c r="C100" s="610" t="s">
        <v>1882</v>
      </c>
      <c r="D100" s="22">
        <v>7590</v>
      </c>
      <c r="E100" s="22">
        <v>7705</v>
      </c>
      <c r="F100" s="152">
        <f t="shared" si="27"/>
        <v>115</v>
      </c>
      <c r="G100" s="499"/>
    </row>
    <row r="101" spans="1:10" ht="15" customHeight="1" thickBot="1" x14ac:dyDescent="0.25">
      <c r="A101" s="189" t="s">
        <v>827</v>
      </c>
      <c r="B101" s="622" t="s">
        <v>1259</v>
      </c>
      <c r="C101" s="650" t="s">
        <v>1883</v>
      </c>
      <c r="D101" s="22">
        <v>41405</v>
      </c>
      <c r="E101" s="22">
        <v>41815</v>
      </c>
      <c r="F101" s="152">
        <f>E101-D101</f>
        <v>410</v>
      </c>
      <c r="G101" s="788" t="s">
        <v>965</v>
      </c>
    </row>
    <row r="102" spans="1:10" ht="15" customHeight="1" thickBot="1" x14ac:dyDescent="0.25">
      <c r="A102" s="189" t="s">
        <v>828</v>
      </c>
      <c r="B102" s="628" t="s">
        <v>1260</v>
      </c>
      <c r="C102" s="615" t="s">
        <v>1884</v>
      </c>
      <c r="D102" s="22">
        <v>29320</v>
      </c>
      <c r="E102" s="22">
        <v>29565</v>
      </c>
      <c r="F102" s="152">
        <f t="shared" si="27"/>
        <v>245</v>
      </c>
      <c r="G102" s="789"/>
    </row>
    <row r="103" spans="1:10" ht="15" customHeight="1" thickBot="1" x14ac:dyDescent="0.25">
      <c r="A103" s="189" t="s">
        <v>829</v>
      </c>
      <c r="B103" s="622" t="s">
        <v>1261</v>
      </c>
      <c r="C103" s="643" t="s">
        <v>1885</v>
      </c>
      <c r="D103" s="22">
        <v>27670</v>
      </c>
      <c r="E103" s="22">
        <v>28345</v>
      </c>
      <c r="F103" s="152">
        <f t="shared" ref="F103" si="32">E103-D103</f>
        <v>675</v>
      </c>
      <c r="G103" s="789"/>
    </row>
    <row r="104" spans="1:10" ht="15" customHeight="1" thickBot="1" x14ac:dyDescent="0.25">
      <c r="A104" s="189" t="s">
        <v>830</v>
      </c>
      <c r="B104" s="628" t="s">
        <v>1262</v>
      </c>
      <c r="C104" s="610" t="s">
        <v>1886</v>
      </c>
      <c r="D104" s="22">
        <v>15040</v>
      </c>
      <c r="E104" s="22">
        <v>15435</v>
      </c>
      <c r="F104" s="152">
        <f t="shared" ref="F104" si="33">E104-D104</f>
        <v>395</v>
      </c>
      <c r="G104" s="790"/>
    </row>
    <row r="105" spans="1:10" ht="16.5" customHeight="1" thickBot="1" x14ac:dyDescent="0.25">
      <c r="A105" s="150" t="s">
        <v>831</v>
      </c>
      <c r="B105" s="640" t="s">
        <v>1862</v>
      </c>
      <c r="C105" s="651" t="s">
        <v>1887</v>
      </c>
      <c r="D105" s="22">
        <v>13325</v>
      </c>
      <c r="E105" s="22">
        <v>13530</v>
      </c>
      <c r="F105" s="152">
        <f t="shared" si="27"/>
        <v>205</v>
      </c>
      <c r="G105" s="346"/>
    </row>
    <row r="106" spans="1:10" ht="15" customHeight="1" thickBot="1" x14ac:dyDescent="0.25">
      <c r="A106" s="23" t="s">
        <v>832</v>
      </c>
      <c r="B106" s="628" t="s">
        <v>1263</v>
      </c>
      <c r="C106" s="610" t="s">
        <v>1888</v>
      </c>
      <c r="D106" s="152">
        <v>22955</v>
      </c>
      <c r="E106" s="152">
        <v>23105</v>
      </c>
      <c r="F106" s="152">
        <f t="shared" ref="F106:F128" si="34">E106-D106</f>
        <v>150</v>
      </c>
    </row>
    <row r="107" spans="1:10" ht="15" customHeight="1" thickBot="1" x14ac:dyDescent="0.25">
      <c r="A107" s="23" t="s">
        <v>833</v>
      </c>
      <c r="B107" s="622" t="s">
        <v>1264</v>
      </c>
      <c r="C107" s="649" t="s">
        <v>1679</v>
      </c>
      <c r="D107" s="152">
        <v>3300</v>
      </c>
      <c r="E107" s="152">
        <v>3460</v>
      </c>
      <c r="F107" s="152">
        <f t="shared" ref="F107" si="35">E107-D107</f>
        <v>160</v>
      </c>
      <c r="G107" s="127"/>
    </row>
    <row r="108" spans="1:10" ht="15" customHeight="1" thickBot="1" x14ac:dyDescent="0.25">
      <c r="A108" s="142" t="s">
        <v>834</v>
      </c>
      <c r="B108" s="628" t="s">
        <v>1265</v>
      </c>
      <c r="C108" s="652" t="s">
        <v>1620</v>
      </c>
      <c r="D108" s="29">
        <v>8130</v>
      </c>
      <c r="E108" s="29">
        <v>8300</v>
      </c>
      <c r="F108" s="152">
        <f t="shared" ref="F108" si="36">E108-D108</f>
        <v>170</v>
      </c>
    </row>
    <row r="109" spans="1:10" ht="15" customHeight="1" thickBot="1" x14ac:dyDescent="0.25">
      <c r="A109" s="142" t="s">
        <v>835</v>
      </c>
      <c r="B109" s="622" t="s">
        <v>1266</v>
      </c>
      <c r="C109" s="654" t="s">
        <v>1601</v>
      </c>
      <c r="D109" s="29">
        <v>5480</v>
      </c>
      <c r="E109" s="29">
        <v>5480</v>
      </c>
      <c r="F109" s="582">
        <f t="shared" ref="F109" si="37">E109-D109</f>
        <v>0</v>
      </c>
      <c r="G109" s="576" t="s">
        <v>1593</v>
      </c>
    </row>
    <row r="110" spans="1:10" ht="15.75" customHeight="1" thickBot="1" x14ac:dyDescent="0.25">
      <c r="A110" s="190" t="s">
        <v>836</v>
      </c>
      <c r="B110" s="653" t="s">
        <v>1863</v>
      </c>
      <c r="C110" s="600" t="s">
        <v>1889</v>
      </c>
      <c r="D110" s="677">
        <v>96110</v>
      </c>
      <c r="E110" s="677">
        <v>96390</v>
      </c>
      <c r="F110" s="582">
        <f t="shared" si="34"/>
        <v>280</v>
      </c>
      <c r="G110" s="664" t="s">
        <v>965</v>
      </c>
    </row>
    <row r="111" spans="1:10" ht="15" customHeight="1" thickBot="1" x14ac:dyDescent="0.25">
      <c r="A111" s="189" t="s">
        <v>837</v>
      </c>
      <c r="B111" s="622" t="s">
        <v>1267</v>
      </c>
      <c r="C111" s="651" t="s">
        <v>1890</v>
      </c>
      <c r="D111" s="697">
        <v>34940</v>
      </c>
      <c r="E111" s="697">
        <v>34940</v>
      </c>
      <c r="F111" s="582">
        <f t="shared" si="34"/>
        <v>0</v>
      </c>
      <c r="G111" s="733"/>
    </row>
    <row r="112" spans="1:10" ht="16.5" customHeight="1" thickBot="1" x14ac:dyDescent="0.25">
      <c r="A112" s="190" t="s">
        <v>838</v>
      </c>
      <c r="B112" s="628" t="s">
        <v>1268</v>
      </c>
      <c r="C112" s="602" t="s">
        <v>1685</v>
      </c>
      <c r="D112" s="171">
        <v>11120</v>
      </c>
      <c r="E112" s="171">
        <v>11760</v>
      </c>
      <c r="F112" s="152">
        <f t="shared" ref="F112" si="38">E112-D112</f>
        <v>640</v>
      </c>
      <c r="G112" s="589" t="s">
        <v>1684</v>
      </c>
    </row>
    <row r="113" spans="1:15" ht="15" customHeight="1" thickBot="1" x14ac:dyDescent="0.25">
      <c r="A113" s="189" t="s">
        <v>839</v>
      </c>
      <c r="B113" s="640" t="s">
        <v>1864</v>
      </c>
      <c r="C113" s="648" t="s">
        <v>1891</v>
      </c>
      <c r="D113" s="582">
        <v>23310</v>
      </c>
      <c r="E113" s="582">
        <v>23910</v>
      </c>
      <c r="F113" s="152">
        <f>E113-D113</f>
        <v>600</v>
      </c>
      <c r="G113" s="590"/>
    </row>
    <row r="114" spans="1:15" ht="15" customHeight="1" thickBot="1" x14ac:dyDescent="0.25">
      <c r="A114" s="161" t="s">
        <v>1670</v>
      </c>
      <c r="B114" s="628" t="s">
        <v>1659</v>
      </c>
      <c r="C114" s="602" t="s">
        <v>1658</v>
      </c>
      <c r="D114" s="22">
        <v>4300</v>
      </c>
      <c r="E114" s="22">
        <v>4485</v>
      </c>
      <c r="F114" s="152">
        <f>E114-D114</f>
        <v>185</v>
      </c>
      <c r="G114" s="183" t="s">
        <v>840</v>
      </c>
      <c r="O114" s="499"/>
    </row>
    <row r="115" spans="1:15" ht="15" customHeight="1" thickBot="1" x14ac:dyDescent="0.25">
      <c r="A115" s="161" t="s">
        <v>841</v>
      </c>
      <c r="B115" s="622" t="s">
        <v>1270</v>
      </c>
      <c r="C115" s="648" t="s">
        <v>1892</v>
      </c>
      <c r="D115" s="22">
        <v>18300</v>
      </c>
      <c r="E115" s="22">
        <v>18570</v>
      </c>
      <c r="F115" s="152">
        <f>E115-D115</f>
        <v>270</v>
      </c>
    </row>
    <row r="116" spans="1:15" ht="15" customHeight="1" thickBot="1" x14ac:dyDescent="0.25">
      <c r="A116" s="161" t="s">
        <v>1609</v>
      </c>
      <c r="B116" s="653" t="s">
        <v>1865</v>
      </c>
      <c r="C116" s="600" t="s">
        <v>1602</v>
      </c>
      <c r="D116" s="152">
        <v>10190</v>
      </c>
      <c r="E116" s="152">
        <v>10420</v>
      </c>
      <c r="F116" s="152">
        <f t="shared" ref="F116" si="39">E116-D116</f>
        <v>230</v>
      </c>
    </row>
    <row r="117" spans="1:15" ht="15" customHeight="1" thickBot="1" x14ac:dyDescent="0.25">
      <c r="A117" s="150" t="s">
        <v>842</v>
      </c>
      <c r="B117" s="622" t="s">
        <v>1271</v>
      </c>
      <c r="C117" s="648" t="s">
        <v>1893</v>
      </c>
      <c r="D117" s="152">
        <v>45360</v>
      </c>
      <c r="E117" s="152">
        <v>45625</v>
      </c>
      <c r="F117" s="152">
        <f t="shared" ref="F117" si="40">E117-D117</f>
        <v>265</v>
      </c>
    </row>
    <row r="118" spans="1:15" ht="15" customHeight="1" thickBot="1" x14ac:dyDescent="0.25">
      <c r="A118" s="142" t="s">
        <v>843</v>
      </c>
      <c r="B118" s="628" t="s">
        <v>1272</v>
      </c>
      <c r="C118" s="652" t="s">
        <v>1894</v>
      </c>
      <c r="D118" s="21">
        <v>34820</v>
      </c>
      <c r="E118" s="21">
        <v>34890</v>
      </c>
      <c r="F118" s="152">
        <f t="shared" si="34"/>
        <v>70</v>
      </c>
    </row>
    <row r="119" spans="1:15" ht="15" customHeight="1" thickBot="1" x14ac:dyDescent="0.25">
      <c r="A119" s="142" t="s">
        <v>844</v>
      </c>
      <c r="B119" s="622" t="s">
        <v>1594</v>
      </c>
      <c r="C119" s="654" t="s">
        <v>1895</v>
      </c>
      <c r="D119" s="29">
        <v>94455</v>
      </c>
      <c r="E119" s="29">
        <v>94745</v>
      </c>
      <c r="F119" s="152">
        <f t="shared" si="34"/>
        <v>290</v>
      </c>
      <c r="G119" s="526"/>
    </row>
    <row r="120" spans="1:15" ht="15" customHeight="1" thickBot="1" x14ac:dyDescent="0.25">
      <c r="A120" s="170" t="s">
        <v>845</v>
      </c>
      <c r="B120" s="628" t="s">
        <v>1377</v>
      </c>
      <c r="C120" s="602" t="s">
        <v>1896</v>
      </c>
      <c r="D120" s="152">
        <v>37690</v>
      </c>
      <c r="E120" s="152">
        <v>38180</v>
      </c>
      <c r="F120" s="152">
        <f t="shared" si="34"/>
        <v>490</v>
      </c>
      <c r="G120" s="300"/>
    </row>
    <row r="121" spans="1:15" ht="15" customHeight="1" thickBot="1" x14ac:dyDescent="0.25">
      <c r="A121" s="23" t="s">
        <v>846</v>
      </c>
      <c r="B121" s="622" t="s">
        <v>1273</v>
      </c>
      <c r="C121" s="709" t="s">
        <v>1995</v>
      </c>
      <c r="D121" s="152">
        <v>1075</v>
      </c>
      <c r="E121" s="152">
        <v>1205</v>
      </c>
      <c r="F121" s="152">
        <f t="shared" ref="F121" si="41">E121-D121</f>
        <v>130</v>
      </c>
      <c r="G121" s="127"/>
    </row>
    <row r="122" spans="1:15" ht="15" customHeight="1" thickBot="1" x14ac:dyDescent="0.25">
      <c r="A122" s="23" t="s">
        <v>847</v>
      </c>
      <c r="B122" s="655" t="s">
        <v>1897</v>
      </c>
      <c r="C122" s="658" t="s">
        <v>1909</v>
      </c>
      <c r="D122" s="152">
        <v>85360</v>
      </c>
      <c r="E122" s="152">
        <v>85645</v>
      </c>
      <c r="F122" s="152">
        <f t="shared" si="34"/>
        <v>285</v>
      </c>
      <c r="G122" t="s">
        <v>492</v>
      </c>
    </row>
    <row r="123" spans="1:15" s="8" customFormat="1" ht="13.5" customHeight="1" thickBot="1" x14ac:dyDescent="0.25">
      <c r="A123" s="161" t="s">
        <v>848</v>
      </c>
      <c r="B123" s="638" t="s">
        <v>1898</v>
      </c>
      <c r="C123" s="600" t="s">
        <v>1910</v>
      </c>
      <c r="D123" s="22">
        <v>82200</v>
      </c>
      <c r="E123" s="22">
        <v>82505</v>
      </c>
      <c r="F123" s="152">
        <f t="shared" si="34"/>
        <v>305</v>
      </c>
      <c r="G123" s="191" t="s">
        <v>982</v>
      </c>
    </row>
    <row r="124" spans="1:15" ht="15" customHeight="1" thickBot="1" x14ac:dyDescent="0.25">
      <c r="A124" s="23" t="s">
        <v>849</v>
      </c>
      <c r="B124" s="655" t="s">
        <v>1274</v>
      </c>
      <c r="C124" s="651" t="s">
        <v>1911</v>
      </c>
      <c r="D124" s="152">
        <v>15205</v>
      </c>
      <c r="E124" s="152">
        <v>15445</v>
      </c>
      <c r="F124" s="152">
        <f t="shared" si="34"/>
        <v>240</v>
      </c>
      <c r="G124" s="351" t="s">
        <v>1401</v>
      </c>
    </row>
    <row r="125" spans="1:15" ht="12.75" customHeight="1" thickBot="1" x14ac:dyDescent="0.25">
      <c r="A125" s="23" t="s">
        <v>850</v>
      </c>
      <c r="B125" s="638" t="s">
        <v>1275</v>
      </c>
      <c r="C125" s="602" t="s">
        <v>1912</v>
      </c>
      <c r="D125" s="152">
        <v>4690</v>
      </c>
      <c r="E125" s="152">
        <v>4765</v>
      </c>
      <c r="F125" s="152">
        <f t="shared" ref="F125" si="42">E125-D125</f>
        <v>75</v>
      </c>
    </row>
    <row r="126" spans="1:15" ht="15" customHeight="1" thickBot="1" x14ac:dyDescent="0.25">
      <c r="A126" s="23" t="s">
        <v>851</v>
      </c>
      <c r="B126" s="655" t="s">
        <v>1276</v>
      </c>
      <c r="C126" s="648" t="s">
        <v>1617</v>
      </c>
      <c r="D126" s="152">
        <v>7585</v>
      </c>
      <c r="E126" s="152">
        <v>7825</v>
      </c>
      <c r="F126" s="152">
        <f t="shared" ref="F126" si="43">E126-D126</f>
        <v>240</v>
      </c>
    </row>
    <row r="127" spans="1:15" ht="12.75" customHeight="1" thickBot="1" x14ac:dyDescent="0.25">
      <c r="A127" s="14" t="s">
        <v>852</v>
      </c>
      <c r="B127" s="638" t="s">
        <v>1277</v>
      </c>
      <c r="C127" s="600" t="s">
        <v>1913</v>
      </c>
      <c r="D127" s="152">
        <v>8900</v>
      </c>
      <c r="E127" s="152">
        <v>9070</v>
      </c>
      <c r="F127" s="152">
        <f t="shared" si="34"/>
        <v>170</v>
      </c>
    </row>
    <row r="128" spans="1:15" ht="15" customHeight="1" thickBot="1" x14ac:dyDescent="0.25">
      <c r="A128" s="23" t="s">
        <v>853</v>
      </c>
      <c r="B128" s="655" t="s">
        <v>1278</v>
      </c>
      <c r="C128" s="650" t="s">
        <v>1604</v>
      </c>
      <c r="D128" s="152">
        <v>29480</v>
      </c>
      <c r="E128" s="152">
        <v>29760</v>
      </c>
      <c r="F128" s="152">
        <f t="shared" si="34"/>
        <v>280</v>
      </c>
    </row>
    <row r="129" spans="1:7" ht="15" customHeight="1" thickBot="1" x14ac:dyDescent="0.25">
      <c r="A129" s="142" t="s">
        <v>854</v>
      </c>
      <c r="B129" s="638" t="s">
        <v>1279</v>
      </c>
      <c r="C129" s="652" t="s">
        <v>1914</v>
      </c>
      <c r="D129" s="21">
        <v>56260</v>
      </c>
      <c r="E129" s="21">
        <v>57040</v>
      </c>
      <c r="F129" s="152">
        <f>E129-D129</f>
        <v>780</v>
      </c>
    </row>
    <row r="130" spans="1:7" ht="15" customHeight="1" thickBot="1" x14ac:dyDescent="0.25">
      <c r="A130" s="142" t="s">
        <v>855</v>
      </c>
      <c r="B130" s="655" t="s">
        <v>1280</v>
      </c>
      <c r="C130" s="654" t="s">
        <v>1683</v>
      </c>
      <c r="D130" s="21">
        <v>6840</v>
      </c>
      <c r="E130" s="21">
        <v>7185</v>
      </c>
      <c r="F130" s="152">
        <f>E130-D130</f>
        <v>345</v>
      </c>
      <c r="G130" s="588" t="s">
        <v>1684</v>
      </c>
    </row>
    <row r="131" spans="1:7" ht="12.75" customHeight="1" thickBot="1" x14ac:dyDescent="0.25">
      <c r="A131" s="23" t="s">
        <v>856</v>
      </c>
      <c r="B131" s="638" t="s">
        <v>1281</v>
      </c>
      <c r="C131" s="600" t="s">
        <v>1915</v>
      </c>
      <c r="D131" s="152">
        <v>14800</v>
      </c>
      <c r="E131" s="152">
        <v>14995</v>
      </c>
      <c r="F131" s="152">
        <f t="shared" ref="F131:F159" si="44">E131-D131</f>
        <v>195</v>
      </c>
    </row>
    <row r="132" spans="1:7" ht="15" customHeight="1" thickBot="1" x14ac:dyDescent="0.25">
      <c r="A132" s="23" t="s">
        <v>857</v>
      </c>
      <c r="B132" s="657" t="s">
        <v>1641</v>
      </c>
      <c r="C132" s="651" t="s">
        <v>1644</v>
      </c>
      <c r="D132" s="152">
        <v>10495</v>
      </c>
      <c r="E132" s="152">
        <v>10815</v>
      </c>
      <c r="F132" s="152">
        <f t="shared" ref="F132" si="45">E132-D132</f>
        <v>320</v>
      </c>
      <c r="G132" s="127"/>
    </row>
    <row r="133" spans="1:7" ht="15" customHeight="1" thickBot="1" x14ac:dyDescent="0.25">
      <c r="A133" s="161" t="s">
        <v>858</v>
      </c>
      <c r="B133" s="638" t="s">
        <v>1282</v>
      </c>
      <c r="C133" s="602" t="s">
        <v>1916</v>
      </c>
      <c r="D133" s="152">
        <v>7630</v>
      </c>
      <c r="E133" s="152">
        <v>7735</v>
      </c>
      <c r="F133" s="152">
        <f t="shared" si="44"/>
        <v>105</v>
      </c>
      <c r="G133" s="526"/>
    </row>
    <row r="134" spans="1:7" ht="15" customHeight="1" thickBot="1" x14ac:dyDescent="0.25">
      <c r="A134" s="161" t="s">
        <v>859</v>
      </c>
      <c r="B134" s="655" t="s">
        <v>1283</v>
      </c>
      <c r="C134" s="648" t="s">
        <v>1603</v>
      </c>
      <c r="D134" s="152">
        <v>8880</v>
      </c>
      <c r="E134" s="152">
        <v>8995</v>
      </c>
      <c r="F134" s="152">
        <f t="shared" ref="F134" si="46">E134-D134</f>
        <v>115</v>
      </c>
    </row>
    <row r="135" spans="1:7" ht="15" customHeight="1" thickBot="1" x14ac:dyDescent="0.25">
      <c r="A135" s="161" t="s">
        <v>860</v>
      </c>
      <c r="B135" s="638" t="s">
        <v>1284</v>
      </c>
      <c r="C135" s="602" t="s">
        <v>1917</v>
      </c>
      <c r="D135" s="152">
        <v>18110</v>
      </c>
      <c r="E135" s="152">
        <v>18245</v>
      </c>
      <c r="F135" s="152">
        <f t="shared" si="44"/>
        <v>135</v>
      </c>
    </row>
    <row r="136" spans="1:7" ht="15" customHeight="1" thickBot="1" x14ac:dyDescent="0.25">
      <c r="A136" s="161" t="s">
        <v>861</v>
      </c>
      <c r="B136" s="655" t="s">
        <v>1285</v>
      </c>
      <c r="C136" s="648" t="s">
        <v>1918</v>
      </c>
      <c r="D136" s="152">
        <v>16925</v>
      </c>
      <c r="E136" s="152">
        <v>17100</v>
      </c>
      <c r="F136" s="152">
        <f t="shared" si="44"/>
        <v>175</v>
      </c>
    </row>
    <row r="137" spans="1:7" ht="15" customHeight="1" thickBot="1" x14ac:dyDescent="0.25">
      <c r="A137" s="26" t="s">
        <v>862</v>
      </c>
      <c r="B137" s="638" t="s">
        <v>1286</v>
      </c>
      <c r="C137" s="615" t="s">
        <v>1007</v>
      </c>
      <c r="D137" s="22">
        <v>29850</v>
      </c>
      <c r="E137" s="22">
        <v>30030</v>
      </c>
      <c r="F137" s="152">
        <f t="shared" si="44"/>
        <v>180</v>
      </c>
      <c r="G137" s="144" t="s">
        <v>1004</v>
      </c>
    </row>
    <row r="138" spans="1:7" ht="14.25" customHeight="1" thickBot="1" x14ac:dyDescent="0.25">
      <c r="A138" s="150" t="s">
        <v>863</v>
      </c>
      <c r="B138" s="655" t="s">
        <v>1287</v>
      </c>
      <c r="C138" s="648" t="s">
        <v>1919</v>
      </c>
      <c r="D138" s="22">
        <v>57040</v>
      </c>
      <c r="E138" s="22">
        <v>57250</v>
      </c>
      <c r="F138" s="22">
        <f t="shared" si="44"/>
        <v>210</v>
      </c>
    </row>
    <row r="139" spans="1:7" ht="15" customHeight="1" thickBot="1" x14ac:dyDescent="0.25">
      <c r="A139" s="142" t="s">
        <v>864</v>
      </c>
      <c r="B139" s="638" t="s">
        <v>1288</v>
      </c>
      <c r="C139" s="652" t="s">
        <v>1920</v>
      </c>
      <c r="D139" s="22">
        <v>27615</v>
      </c>
      <c r="E139" s="22">
        <v>27875</v>
      </c>
      <c r="F139" s="152">
        <f t="shared" si="44"/>
        <v>260</v>
      </c>
      <c r="G139" s="318"/>
    </row>
    <row r="140" spans="1:7" ht="15" customHeight="1" thickBot="1" x14ac:dyDescent="0.25">
      <c r="A140" s="142" t="s">
        <v>865</v>
      </c>
      <c r="B140" s="655" t="s">
        <v>1289</v>
      </c>
      <c r="C140" s="654" t="s">
        <v>1921</v>
      </c>
      <c r="D140" s="29">
        <v>26660</v>
      </c>
      <c r="E140" s="29">
        <v>27025</v>
      </c>
      <c r="F140" s="152">
        <f t="shared" si="44"/>
        <v>365</v>
      </c>
    </row>
    <row r="141" spans="1:7" ht="15" customHeight="1" thickBot="1" x14ac:dyDescent="0.25">
      <c r="A141" s="170" t="s">
        <v>866</v>
      </c>
      <c r="B141" s="638" t="s">
        <v>1290</v>
      </c>
      <c r="C141" s="602" t="s">
        <v>867</v>
      </c>
      <c r="D141" s="152">
        <v>39635</v>
      </c>
      <c r="E141" s="152">
        <v>39795</v>
      </c>
      <c r="F141" s="152">
        <f t="shared" si="44"/>
        <v>160</v>
      </c>
      <c r="G141" s="183" t="s">
        <v>868</v>
      </c>
    </row>
    <row r="142" spans="1:7" ht="15" customHeight="1" thickBot="1" x14ac:dyDescent="0.25">
      <c r="A142" s="23" t="s">
        <v>869</v>
      </c>
      <c r="B142" s="655" t="s">
        <v>1404</v>
      </c>
      <c r="C142" s="651" t="s">
        <v>870</v>
      </c>
      <c r="D142" s="20">
        <v>17835</v>
      </c>
      <c r="E142" s="20">
        <v>18045</v>
      </c>
      <c r="F142" s="152">
        <f t="shared" si="44"/>
        <v>210</v>
      </c>
      <c r="G142" s="114"/>
    </row>
    <row r="143" spans="1:7" ht="15" customHeight="1" thickBot="1" x14ac:dyDescent="0.25">
      <c r="A143" s="23" t="s">
        <v>871</v>
      </c>
      <c r="B143" s="638" t="s">
        <v>1899</v>
      </c>
      <c r="C143" s="602" t="s">
        <v>1613</v>
      </c>
      <c r="D143" s="152">
        <v>7970</v>
      </c>
      <c r="E143" s="152">
        <v>8190</v>
      </c>
      <c r="F143" s="152">
        <f t="shared" ref="F143" si="47">E143-D143</f>
        <v>220</v>
      </c>
    </row>
    <row r="144" spans="1:7" ht="15" customHeight="1" thickBot="1" x14ac:dyDescent="0.25">
      <c r="A144" s="23" t="s">
        <v>872</v>
      </c>
      <c r="B144" s="655" t="s">
        <v>1291</v>
      </c>
      <c r="C144" s="648" t="s">
        <v>1922</v>
      </c>
      <c r="D144" s="152">
        <v>25230</v>
      </c>
      <c r="E144" s="152">
        <v>25580</v>
      </c>
      <c r="F144" s="152">
        <f t="shared" si="44"/>
        <v>350</v>
      </c>
    </row>
    <row r="145" spans="1:8" ht="15" customHeight="1" thickBot="1" x14ac:dyDescent="0.25">
      <c r="A145" s="23" t="s">
        <v>873</v>
      </c>
      <c r="B145" s="638" t="s">
        <v>1292</v>
      </c>
      <c r="C145" s="602" t="s">
        <v>874</v>
      </c>
      <c r="D145" s="152">
        <v>40830</v>
      </c>
      <c r="E145" s="152">
        <v>40985</v>
      </c>
      <c r="F145" s="152">
        <f t="shared" si="44"/>
        <v>155</v>
      </c>
    </row>
    <row r="146" spans="1:8" ht="15" customHeight="1" thickBot="1" x14ac:dyDescent="0.25">
      <c r="A146" s="189" t="s">
        <v>875</v>
      </c>
      <c r="B146" s="655" t="s">
        <v>1293</v>
      </c>
      <c r="C146" s="648" t="s">
        <v>1923</v>
      </c>
      <c r="D146" s="22">
        <v>53830</v>
      </c>
      <c r="E146" s="22">
        <v>54400</v>
      </c>
      <c r="F146" s="152">
        <f>E146-D146</f>
        <v>570</v>
      </c>
      <c r="G146" s="788" t="s">
        <v>965</v>
      </c>
    </row>
    <row r="147" spans="1:8" ht="15" customHeight="1" thickBot="1" x14ac:dyDescent="0.25">
      <c r="A147" s="190" t="s">
        <v>876</v>
      </c>
      <c r="B147" s="638" t="s">
        <v>1595</v>
      </c>
      <c r="C147" s="600" t="s">
        <v>1924</v>
      </c>
      <c r="D147" s="22">
        <v>9415</v>
      </c>
      <c r="E147" s="22">
        <v>9660</v>
      </c>
      <c r="F147" s="152">
        <f>E147-D147</f>
        <v>245</v>
      </c>
      <c r="G147" s="789"/>
    </row>
    <row r="148" spans="1:8" ht="15" customHeight="1" thickBot="1" x14ac:dyDescent="0.25">
      <c r="A148" s="192" t="s">
        <v>877</v>
      </c>
      <c r="B148" s="655" t="s">
        <v>1294</v>
      </c>
      <c r="C148" s="648" t="s">
        <v>1475</v>
      </c>
      <c r="D148" s="22">
        <v>10960</v>
      </c>
      <c r="E148" s="22">
        <v>11215</v>
      </c>
      <c r="F148" s="152">
        <f>E148-D148</f>
        <v>255</v>
      </c>
      <c r="G148" s="789"/>
    </row>
    <row r="149" spans="1:8" ht="15" customHeight="1" thickBot="1" x14ac:dyDescent="0.25">
      <c r="A149" s="189" t="s">
        <v>878</v>
      </c>
      <c r="B149" s="638" t="s">
        <v>1295</v>
      </c>
      <c r="C149" s="600" t="s">
        <v>1925</v>
      </c>
      <c r="D149" s="152">
        <v>27535</v>
      </c>
      <c r="E149" s="152">
        <v>27920</v>
      </c>
      <c r="F149" s="152">
        <f>E149-D149</f>
        <v>385</v>
      </c>
      <c r="G149" s="790"/>
    </row>
    <row r="150" spans="1:8" ht="15" customHeight="1" thickBot="1" x14ac:dyDescent="0.25">
      <c r="A150" s="142" t="s">
        <v>879</v>
      </c>
      <c r="B150" s="655" t="s">
        <v>1900</v>
      </c>
      <c r="C150" s="659" t="s">
        <v>1926</v>
      </c>
      <c r="D150" s="21">
        <v>12760</v>
      </c>
      <c r="E150" s="21">
        <v>12900</v>
      </c>
      <c r="F150" s="152">
        <f>E150-D150</f>
        <v>140</v>
      </c>
      <c r="G150" s="183" t="s">
        <v>880</v>
      </c>
    </row>
    <row r="151" spans="1:8" ht="15" customHeight="1" thickBot="1" x14ac:dyDescent="0.25">
      <c r="A151" s="142" t="s">
        <v>881</v>
      </c>
      <c r="B151" s="638" t="s">
        <v>1297</v>
      </c>
      <c r="C151" s="634" t="s">
        <v>1927</v>
      </c>
      <c r="D151" s="25">
        <v>39400</v>
      </c>
      <c r="E151" s="25">
        <v>39555</v>
      </c>
      <c r="F151" s="152">
        <f t="shared" si="44"/>
        <v>155</v>
      </c>
    </row>
    <row r="152" spans="1:8" ht="15" customHeight="1" thickBot="1" x14ac:dyDescent="0.25">
      <c r="A152" s="23" t="s">
        <v>882</v>
      </c>
      <c r="B152" s="655" t="s">
        <v>1298</v>
      </c>
      <c r="C152" s="654" t="s">
        <v>1928</v>
      </c>
      <c r="D152" s="677">
        <v>38085</v>
      </c>
      <c r="E152" s="677">
        <v>38240</v>
      </c>
      <c r="F152" s="582">
        <f t="shared" ref="F152" si="48">E152-D152</f>
        <v>155</v>
      </c>
      <c r="G152" s="499"/>
    </row>
    <row r="153" spans="1:8" ht="15" customHeight="1" thickBot="1" x14ac:dyDescent="0.25">
      <c r="A153" s="23" t="s">
        <v>883</v>
      </c>
      <c r="B153" s="638" t="s">
        <v>1299</v>
      </c>
      <c r="C153" s="600" t="s">
        <v>981</v>
      </c>
      <c r="D153" s="152">
        <v>43125</v>
      </c>
      <c r="E153" s="152">
        <v>43335</v>
      </c>
      <c r="F153" s="152">
        <f t="shared" si="44"/>
        <v>210</v>
      </c>
      <c r="G153" s="194" t="s">
        <v>975</v>
      </c>
    </row>
    <row r="154" spans="1:8" ht="15" customHeight="1" thickBot="1" x14ac:dyDescent="0.25">
      <c r="A154" s="161" t="s">
        <v>884</v>
      </c>
      <c r="B154" s="655" t="s">
        <v>1300</v>
      </c>
      <c r="C154" s="651" t="s">
        <v>1929</v>
      </c>
      <c r="D154" s="152">
        <v>22320</v>
      </c>
      <c r="E154" s="152">
        <v>22520</v>
      </c>
      <c r="F154" s="152">
        <f t="shared" si="44"/>
        <v>200</v>
      </c>
    </row>
    <row r="155" spans="1:8" ht="15" customHeight="1" thickBot="1" x14ac:dyDescent="0.25">
      <c r="A155" s="189" t="s">
        <v>885</v>
      </c>
      <c r="B155" s="638" t="s">
        <v>1301</v>
      </c>
      <c r="C155" s="600" t="s">
        <v>1930</v>
      </c>
      <c r="D155" s="582">
        <v>1405</v>
      </c>
      <c r="E155" s="582">
        <v>1405</v>
      </c>
      <c r="F155" s="152">
        <f t="shared" si="44"/>
        <v>0</v>
      </c>
      <c r="G155" s="499" t="s">
        <v>1593</v>
      </c>
      <c r="H155" s="791" t="s">
        <v>983</v>
      </c>
    </row>
    <row r="156" spans="1:8" ht="15" customHeight="1" thickBot="1" x14ac:dyDescent="0.25">
      <c r="A156" s="189" t="s">
        <v>886</v>
      </c>
      <c r="B156" s="655" t="s">
        <v>1302</v>
      </c>
      <c r="C156" s="648" t="s">
        <v>980</v>
      </c>
      <c r="D156" s="152">
        <v>27850</v>
      </c>
      <c r="E156" s="152">
        <v>28060</v>
      </c>
      <c r="F156" s="152">
        <f t="shared" si="44"/>
        <v>210</v>
      </c>
      <c r="G156" s="195" t="s">
        <v>978</v>
      </c>
      <c r="H156" s="792"/>
    </row>
    <row r="157" spans="1:8" ht="15" customHeight="1" thickBot="1" x14ac:dyDescent="0.25">
      <c r="A157" s="190" t="s">
        <v>887</v>
      </c>
      <c r="B157" s="638" t="s">
        <v>1901</v>
      </c>
      <c r="C157" s="600" t="s">
        <v>1931</v>
      </c>
      <c r="D157" s="22">
        <v>72535</v>
      </c>
      <c r="E157" s="22">
        <v>73055</v>
      </c>
      <c r="F157" s="152">
        <f t="shared" si="44"/>
        <v>520</v>
      </c>
      <c r="H157" s="792"/>
    </row>
    <row r="158" spans="1:8" ht="15" customHeight="1" thickBot="1" x14ac:dyDescent="0.25">
      <c r="A158" s="192" t="s">
        <v>888</v>
      </c>
      <c r="B158" s="655" t="s">
        <v>1902</v>
      </c>
      <c r="C158" s="648" t="s">
        <v>1379</v>
      </c>
      <c r="D158" s="152">
        <v>22750</v>
      </c>
      <c r="E158" s="152">
        <v>23130</v>
      </c>
      <c r="F158" s="152">
        <f t="shared" si="44"/>
        <v>380</v>
      </c>
      <c r="G158" s="329" t="s">
        <v>1009</v>
      </c>
      <c r="H158" s="792"/>
    </row>
    <row r="159" spans="1:8" ht="15" customHeight="1" thickBot="1" x14ac:dyDescent="0.25">
      <c r="A159" s="150" t="s">
        <v>889</v>
      </c>
      <c r="B159" s="655" t="s">
        <v>1303</v>
      </c>
      <c r="C159" s="600" t="s">
        <v>1036</v>
      </c>
      <c r="D159" s="152">
        <v>34705</v>
      </c>
      <c r="E159" s="152">
        <v>35000</v>
      </c>
      <c r="F159" s="152">
        <f t="shared" si="44"/>
        <v>295</v>
      </c>
      <c r="G159" s="183" t="s">
        <v>1035</v>
      </c>
    </row>
    <row r="160" spans="1:8" ht="15" customHeight="1" thickBot="1" x14ac:dyDescent="0.25">
      <c r="A160" s="142" t="s">
        <v>890</v>
      </c>
      <c r="B160" s="656" t="s">
        <v>1304</v>
      </c>
      <c r="C160" s="660" t="s">
        <v>1697</v>
      </c>
      <c r="D160" s="25">
        <v>3255</v>
      </c>
      <c r="E160" s="25">
        <v>3500</v>
      </c>
      <c r="F160" s="152">
        <f>E160-D160</f>
        <v>245</v>
      </c>
    </row>
    <row r="161" spans="1:7" ht="15" customHeight="1" thickBot="1" x14ac:dyDescent="0.25">
      <c r="A161" s="142" t="s">
        <v>1676</v>
      </c>
      <c r="B161" s="655" t="s">
        <v>1305</v>
      </c>
      <c r="C161" s="634" t="s">
        <v>1932</v>
      </c>
      <c r="D161" s="25">
        <v>6970</v>
      </c>
      <c r="E161" s="25">
        <v>7120</v>
      </c>
      <c r="F161" s="152">
        <f>E161-D161</f>
        <v>150</v>
      </c>
    </row>
    <row r="162" spans="1:7" ht="15" customHeight="1" thickBot="1" x14ac:dyDescent="0.25">
      <c r="A162" s="170" t="s">
        <v>891</v>
      </c>
      <c r="B162" s="656" t="s">
        <v>1306</v>
      </c>
      <c r="C162" s="603" t="s">
        <v>1673</v>
      </c>
      <c r="D162" s="20">
        <v>11010</v>
      </c>
      <c r="E162" s="20">
        <v>11525</v>
      </c>
      <c r="F162" s="152">
        <f t="shared" ref="F162" si="49">E162-D162</f>
        <v>515</v>
      </c>
      <c r="G162" s="499"/>
    </row>
    <row r="163" spans="1:7" ht="15" customHeight="1" thickBot="1" x14ac:dyDescent="0.25">
      <c r="A163" s="23" t="s">
        <v>892</v>
      </c>
      <c r="B163" s="655" t="s">
        <v>1306</v>
      </c>
      <c r="C163" s="602" t="s">
        <v>893</v>
      </c>
      <c r="D163" s="20">
        <v>90895</v>
      </c>
      <c r="E163" s="20">
        <v>91095</v>
      </c>
      <c r="F163" s="152">
        <f t="shared" ref="F163:F167" si="50">E163-D163</f>
        <v>200</v>
      </c>
    </row>
    <row r="164" spans="1:7" ht="15" customHeight="1" thickBot="1" x14ac:dyDescent="0.25">
      <c r="A164" s="23" t="s">
        <v>894</v>
      </c>
      <c r="B164" s="656" t="s">
        <v>1307</v>
      </c>
      <c r="C164" s="603" t="s">
        <v>1933</v>
      </c>
      <c r="D164" s="152">
        <v>69800</v>
      </c>
      <c r="E164" s="152">
        <v>70365</v>
      </c>
      <c r="F164" s="152">
        <f t="shared" si="50"/>
        <v>565</v>
      </c>
    </row>
    <row r="165" spans="1:7" ht="15" customHeight="1" thickBot="1" x14ac:dyDescent="0.25">
      <c r="A165" s="161" t="s">
        <v>895</v>
      </c>
      <c r="B165" s="655" t="s">
        <v>1308</v>
      </c>
      <c r="C165" s="600" t="s">
        <v>1605</v>
      </c>
      <c r="D165" s="152">
        <v>18170</v>
      </c>
      <c r="E165" s="152">
        <v>18515</v>
      </c>
      <c r="F165" s="152">
        <f t="shared" ref="F165" si="51">E165-D165</f>
        <v>345</v>
      </c>
    </row>
    <row r="166" spans="1:7" ht="15" customHeight="1" thickBot="1" x14ac:dyDescent="0.25">
      <c r="A166" s="23" t="s">
        <v>896</v>
      </c>
      <c r="B166" s="656" t="s">
        <v>1309</v>
      </c>
      <c r="C166" s="603" t="s">
        <v>1934</v>
      </c>
      <c r="D166" s="152">
        <v>46400</v>
      </c>
      <c r="E166" s="152">
        <v>46445</v>
      </c>
      <c r="F166" s="152">
        <f>E166-D166</f>
        <v>45</v>
      </c>
      <c r="G166" s="351"/>
    </row>
    <row r="167" spans="1:7" ht="15" customHeight="1" thickBot="1" x14ac:dyDescent="0.25">
      <c r="A167" s="23" t="s">
        <v>897</v>
      </c>
      <c r="B167" s="655" t="s">
        <v>1310</v>
      </c>
      <c r="C167" s="600" t="s">
        <v>1935</v>
      </c>
      <c r="D167" s="582">
        <v>28880</v>
      </c>
      <c r="E167" s="582">
        <v>28880</v>
      </c>
      <c r="F167" s="582">
        <f t="shared" si="50"/>
        <v>0</v>
      </c>
      <c r="G167" s="299"/>
    </row>
    <row r="168" spans="1:7" ht="15" customHeight="1" thickBot="1" x14ac:dyDescent="0.25">
      <c r="A168" s="161" t="s">
        <v>898</v>
      </c>
      <c r="B168" s="656" t="s">
        <v>1311</v>
      </c>
      <c r="C168" s="601" t="s">
        <v>1936</v>
      </c>
      <c r="D168" s="278">
        <v>21860</v>
      </c>
      <c r="E168" s="278">
        <v>22080</v>
      </c>
      <c r="F168" s="152">
        <f>E168-D168</f>
        <v>220</v>
      </c>
      <c r="G168" s="284"/>
    </row>
    <row r="169" spans="1:7" ht="15" customHeight="1" thickBot="1" x14ac:dyDescent="0.25">
      <c r="A169" s="14" t="s">
        <v>900</v>
      </c>
      <c r="B169" s="655" t="s">
        <v>1312</v>
      </c>
      <c r="C169" s="600" t="s">
        <v>938</v>
      </c>
      <c r="E169" s="5"/>
      <c r="F169" s="569">
        <v>21</v>
      </c>
      <c r="G169" s="499">
        <v>50510</v>
      </c>
    </row>
    <row r="170" spans="1:7" ht="15" customHeight="1" thickBot="1" x14ac:dyDescent="0.25">
      <c r="A170" s="14"/>
      <c r="B170" s="655" t="s">
        <v>1312</v>
      </c>
      <c r="C170" s="600" t="s">
        <v>2011</v>
      </c>
      <c r="D170" s="22">
        <v>0</v>
      </c>
      <c r="E170" s="22">
        <v>375</v>
      </c>
      <c r="F170" s="152">
        <f t="shared" ref="F170" si="52">E170-D170</f>
        <v>375</v>
      </c>
      <c r="G170" s="499"/>
    </row>
    <row r="171" spans="1:7" ht="15" customHeight="1" thickBot="1" x14ac:dyDescent="0.25">
      <c r="A171" s="24" t="s">
        <v>901</v>
      </c>
      <c r="B171" s="656" t="s">
        <v>1313</v>
      </c>
      <c r="C171" s="606" t="s">
        <v>1937</v>
      </c>
      <c r="D171" s="22">
        <v>12590</v>
      </c>
      <c r="E171" s="22">
        <v>12670</v>
      </c>
      <c r="F171" s="152">
        <f t="shared" ref="F171:F175" si="53">E171-D171</f>
        <v>80</v>
      </c>
      <c r="G171" s="181" t="s">
        <v>899</v>
      </c>
    </row>
    <row r="172" spans="1:7" ht="15" customHeight="1" thickBot="1" x14ac:dyDescent="0.25">
      <c r="A172" s="142" t="s">
        <v>902</v>
      </c>
      <c r="B172" s="655" t="s">
        <v>1314</v>
      </c>
      <c r="C172" s="652" t="s">
        <v>1938</v>
      </c>
      <c r="D172" s="21">
        <v>12090</v>
      </c>
      <c r="E172" s="21">
        <v>12220</v>
      </c>
      <c r="F172" s="152">
        <f t="shared" si="53"/>
        <v>130</v>
      </c>
      <c r="G172" s="318" t="s">
        <v>1375</v>
      </c>
    </row>
    <row r="173" spans="1:7" ht="15" customHeight="1" thickBot="1" x14ac:dyDescent="0.25">
      <c r="A173" s="142" t="s">
        <v>903</v>
      </c>
      <c r="B173" s="656" t="s">
        <v>1903</v>
      </c>
      <c r="C173" s="635" t="s">
        <v>1614</v>
      </c>
      <c r="D173" s="152">
        <v>9335</v>
      </c>
      <c r="E173" s="152">
        <v>9640</v>
      </c>
      <c r="F173" s="152">
        <f t="shared" ref="F173" si="54">E173-D173</f>
        <v>305</v>
      </c>
    </row>
    <row r="174" spans="1:7" ht="15" customHeight="1" thickBot="1" x14ac:dyDescent="0.25">
      <c r="A174" s="156" t="s">
        <v>904</v>
      </c>
      <c r="B174" s="655" t="s">
        <v>1296</v>
      </c>
      <c r="C174" s="600" t="s">
        <v>939</v>
      </c>
      <c r="D174" s="152">
        <v>68815</v>
      </c>
      <c r="E174" s="152">
        <v>69080</v>
      </c>
      <c r="F174" s="152">
        <f t="shared" si="53"/>
        <v>265</v>
      </c>
    </row>
    <row r="175" spans="1:7" ht="15" customHeight="1" thickBot="1" x14ac:dyDescent="0.25">
      <c r="A175" s="23" t="s">
        <v>905</v>
      </c>
      <c r="B175" s="656" t="s">
        <v>1315</v>
      </c>
      <c r="C175" s="603" t="s">
        <v>940</v>
      </c>
      <c r="D175" s="20">
        <v>38620</v>
      </c>
      <c r="E175" s="20">
        <v>38840</v>
      </c>
      <c r="F175" s="152">
        <f t="shared" si="53"/>
        <v>220</v>
      </c>
    </row>
    <row r="176" spans="1:7" ht="15" customHeight="1" thickBot="1" x14ac:dyDescent="0.25">
      <c r="A176" s="161" t="s">
        <v>906</v>
      </c>
      <c r="B176" s="655" t="s">
        <v>1309</v>
      </c>
      <c r="C176" s="602" t="s">
        <v>1939</v>
      </c>
      <c r="D176" s="20">
        <v>17795</v>
      </c>
      <c r="E176" s="20">
        <v>18040</v>
      </c>
      <c r="F176" s="152">
        <f t="shared" ref="F176" si="55">E176-D176</f>
        <v>245</v>
      </c>
    </row>
    <row r="177" spans="1:10" ht="15" customHeight="1" thickBot="1" x14ac:dyDescent="0.25">
      <c r="A177" s="23" t="s">
        <v>907</v>
      </c>
      <c r="B177" s="656" t="s">
        <v>1316</v>
      </c>
      <c r="C177" s="601" t="s">
        <v>1940</v>
      </c>
      <c r="D177" s="152">
        <v>9110</v>
      </c>
      <c r="E177" s="152">
        <v>9270</v>
      </c>
      <c r="F177" s="152">
        <f>E177-D177</f>
        <v>160</v>
      </c>
    </row>
    <row r="178" spans="1:10" ht="15" customHeight="1" thickBot="1" x14ac:dyDescent="0.25">
      <c r="A178" s="23" t="s">
        <v>908</v>
      </c>
      <c r="B178" s="655" t="s">
        <v>1317</v>
      </c>
      <c r="C178" s="602" t="s">
        <v>1941</v>
      </c>
      <c r="D178" s="152">
        <v>50965</v>
      </c>
      <c r="E178" s="152">
        <v>51225</v>
      </c>
      <c r="F178" s="152">
        <f>E178-D178</f>
        <v>260</v>
      </c>
      <c r="G178" s="183"/>
      <c r="H178" s="179"/>
      <c r="I178" s="179"/>
      <c r="J178" s="179"/>
    </row>
    <row r="179" spans="1:10" ht="15" customHeight="1" thickBot="1" x14ac:dyDescent="0.25">
      <c r="A179" s="161" t="s">
        <v>910</v>
      </c>
      <c r="B179" s="656" t="s">
        <v>1318</v>
      </c>
      <c r="C179" s="601" t="s">
        <v>941</v>
      </c>
      <c r="D179" s="22">
        <v>44180</v>
      </c>
      <c r="E179" s="22">
        <v>44335</v>
      </c>
      <c r="F179" s="152">
        <f t="shared" ref="F179:F183" si="56">E179-D179</f>
        <v>155</v>
      </c>
      <c r="G179" s="183" t="s">
        <v>909</v>
      </c>
      <c r="H179" s="109"/>
      <c r="I179" s="109"/>
      <c r="J179" s="179"/>
    </row>
    <row r="180" spans="1:10" ht="15" customHeight="1" thickBot="1" x14ac:dyDescent="0.25">
      <c r="A180" s="14" t="s">
        <v>911</v>
      </c>
      <c r="B180" s="655" t="s">
        <v>1904</v>
      </c>
      <c r="C180" s="600" t="s">
        <v>1942</v>
      </c>
      <c r="D180" s="582">
        <v>30570</v>
      </c>
      <c r="E180" s="582">
        <v>31095</v>
      </c>
      <c r="F180" s="582">
        <f>E180-D180</f>
        <v>525</v>
      </c>
    </row>
    <row r="181" spans="1:10" ht="15" customHeight="1" thickBot="1" x14ac:dyDescent="0.25">
      <c r="A181" s="150" t="s">
        <v>912</v>
      </c>
      <c r="B181" s="656" t="s">
        <v>1319</v>
      </c>
      <c r="C181" s="601" t="s">
        <v>942</v>
      </c>
      <c r="D181" s="582">
        <v>125850</v>
      </c>
      <c r="E181" s="582">
        <v>126455</v>
      </c>
      <c r="F181" s="152">
        <f t="shared" si="56"/>
        <v>605</v>
      </c>
    </row>
    <row r="182" spans="1:10" ht="15" customHeight="1" thickBot="1" x14ac:dyDescent="0.25">
      <c r="A182" s="150" t="s">
        <v>913</v>
      </c>
      <c r="B182" s="655" t="s">
        <v>1320</v>
      </c>
      <c r="C182" s="652" t="s">
        <v>1943</v>
      </c>
      <c r="D182" s="171">
        <v>46910</v>
      </c>
      <c r="E182" s="171">
        <v>47290</v>
      </c>
      <c r="F182" s="152">
        <f t="shared" si="56"/>
        <v>380</v>
      </c>
      <c r="G182" s="107"/>
    </row>
    <row r="183" spans="1:10" ht="15" customHeight="1" thickBot="1" x14ac:dyDescent="0.25">
      <c r="A183" s="142" t="s">
        <v>914</v>
      </c>
      <c r="B183" s="656" t="s">
        <v>1321</v>
      </c>
      <c r="C183" s="635" t="s">
        <v>1944</v>
      </c>
      <c r="D183" s="21">
        <v>37585</v>
      </c>
      <c r="E183" s="21">
        <v>37800</v>
      </c>
      <c r="F183" s="152">
        <f t="shared" si="56"/>
        <v>215</v>
      </c>
      <c r="G183" s="318"/>
      <c r="H183" s="167"/>
      <c r="I183" s="167"/>
      <c r="J183" s="179"/>
    </row>
    <row r="184" spans="1:10" ht="15" customHeight="1" thickBot="1" x14ac:dyDescent="0.25">
      <c r="A184" s="170" t="s">
        <v>915</v>
      </c>
      <c r="B184" s="655" t="s">
        <v>1322</v>
      </c>
      <c r="C184" s="600" t="s">
        <v>1635</v>
      </c>
      <c r="D184" s="20">
        <v>8820</v>
      </c>
      <c r="E184" s="20">
        <v>9030</v>
      </c>
      <c r="F184" s="152">
        <f t="shared" ref="F184" si="57">E184-D184</f>
        <v>210</v>
      </c>
      <c r="G184" s="499"/>
    </row>
    <row r="185" spans="1:10" ht="15" customHeight="1" thickBot="1" x14ac:dyDescent="0.25">
      <c r="A185" s="23" t="s">
        <v>916</v>
      </c>
      <c r="B185" s="656" t="s">
        <v>1905</v>
      </c>
      <c r="C185" s="603" t="s">
        <v>1945</v>
      </c>
      <c r="D185" s="20">
        <v>7800</v>
      </c>
      <c r="E185" s="20">
        <v>7990</v>
      </c>
      <c r="F185" s="152">
        <f t="shared" ref="F185" si="58">E185-D185</f>
        <v>190</v>
      </c>
    </row>
    <row r="186" spans="1:10" ht="15" customHeight="1" thickBot="1" x14ac:dyDescent="0.25">
      <c r="A186" s="23" t="s">
        <v>917</v>
      </c>
      <c r="B186" s="655" t="s">
        <v>1906</v>
      </c>
      <c r="C186" s="602" t="s">
        <v>943</v>
      </c>
      <c r="D186" s="20">
        <v>30350</v>
      </c>
      <c r="E186" s="20">
        <v>30500</v>
      </c>
      <c r="F186" s="152">
        <f t="shared" ref="F186:F191" si="59">E186-D186</f>
        <v>150</v>
      </c>
    </row>
    <row r="187" spans="1:10" ht="15" customHeight="1" thickBot="1" x14ac:dyDescent="0.25">
      <c r="A187" s="23" t="s">
        <v>918</v>
      </c>
      <c r="B187" s="656" t="s">
        <v>1323</v>
      </c>
      <c r="C187" s="603" t="s">
        <v>1606</v>
      </c>
      <c r="D187" s="152">
        <v>21420</v>
      </c>
      <c r="E187" s="152">
        <v>21810</v>
      </c>
      <c r="F187" s="152">
        <f t="shared" si="59"/>
        <v>390</v>
      </c>
      <c r="G187" s="183" t="s">
        <v>919</v>
      </c>
    </row>
    <row r="188" spans="1:10" ht="15" customHeight="1" thickBot="1" x14ac:dyDescent="0.25">
      <c r="A188" s="161" t="s">
        <v>920</v>
      </c>
      <c r="B188" s="655" t="s">
        <v>1324</v>
      </c>
      <c r="C188" s="600" t="s">
        <v>1590</v>
      </c>
      <c r="D188" s="152">
        <v>9395</v>
      </c>
      <c r="E188" s="152">
        <v>9545</v>
      </c>
      <c r="F188" s="152">
        <f t="shared" ref="F188" si="60">E188-D188</f>
        <v>150</v>
      </c>
      <c r="G188" s="521"/>
    </row>
    <row r="189" spans="1:10" ht="15" customHeight="1" thickBot="1" x14ac:dyDescent="0.25">
      <c r="A189" s="23" t="s">
        <v>921</v>
      </c>
      <c r="B189" s="656" t="s">
        <v>1907</v>
      </c>
      <c r="C189" s="603" t="s">
        <v>1946</v>
      </c>
      <c r="D189" s="152">
        <v>16910</v>
      </c>
      <c r="E189" s="152">
        <v>17160</v>
      </c>
      <c r="F189" s="152">
        <f>E189-D189</f>
        <v>250</v>
      </c>
    </row>
    <row r="190" spans="1:10" ht="15" customHeight="1" thickBot="1" x14ac:dyDescent="0.25">
      <c r="A190" s="23" t="s">
        <v>922</v>
      </c>
      <c r="B190" s="655" t="s">
        <v>1325</v>
      </c>
      <c r="C190" s="600" t="s">
        <v>1947</v>
      </c>
      <c r="D190" s="22">
        <v>40045</v>
      </c>
      <c r="E190" s="22">
        <v>40125</v>
      </c>
      <c r="F190" s="152">
        <f t="shared" si="59"/>
        <v>80</v>
      </c>
      <c r="G190" s="127"/>
    </row>
    <row r="191" spans="1:10" ht="15" customHeight="1" thickBot="1" x14ac:dyDescent="0.25">
      <c r="A191" s="161" t="s">
        <v>923</v>
      </c>
      <c r="B191" s="656" t="s">
        <v>1378</v>
      </c>
      <c r="C191" s="601" t="s">
        <v>1948</v>
      </c>
      <c r="D191" s="171">
        <v>12185</v>
      </c>
      <c r="E191" s="171">
        <v>12355</v>
      </c>
      <c r="F191" s="152">
        <f t="shared" si="59"/>
        <v>170</v>
      </c>
      <c r="G191" s="355"/>
    </row>
    <row r="192" spans="1:10" ht="15.75" customHeight="1" thickBot="1" x14ac:dyDescent="0.25">
      <c r="A192" s="14" t="s">
        <v>924</v>
      </c>
      <c r="B192" s="655" t="s">
        <v>1908</v>
      </c>
      <c r="C192" s="600" t="s">
        <v>1949</v>
      </c>
      <c r="D192" s="278">
        <v>120280</v>
      </c>
      <c r="E192" s="278">
        <v>120555</v>
      </c>
      <c r="F192" s="152">
        <f t="shared" ref="F192:F203" si="61">E192-D192</f>
        <v>275</v>
      </c>
      <c r="G192" s="128"/>
    </row>
    <row r="193" spans="1:7" ht="15.75" customHeight="1" thickBot="1" x14ac:dyDescent="0.25">
      <c r="A193" s="23" t="s">
        <v>925</v>
      </c>
      <c r="B193" s="639" t="s">
        <v>1326</v>
      </c>
      <c r="C193" s="668" t="s">
        <v>1963</v>
      </c>
      <c r="D193" s="22">
        <v>5280</v>
      </c>
      <c r="E193" s="22">
        <v>5595</v>
      </c>
      <c r="F193" s="152">
        <f t="shared" ref="F193" si="62">E193-D193</f>
        <v>315</v>
      </c>
      <c r="G193" s="128"/>
    </row>
    <row r="194" spans="1:7" ht="15.75" customHeight="1" thickBot="1" x14ac:dyDescent="0.25">
      <c r="A194" s="166" t="s">
        <v>926</v>
      </c>
      <c r="B194" s="622" t="s">
        <v>1950</v>
      </c>
      <c r="C194" s="663" t="s">
        <v>1953</v>
      </c>
      <c r="D194" s="22">
        <v>22770</v>
      </c>
      <c r="E194" s="22">
        <v>23250</v>
      </c>
      <c r="F194" s="152">
        <f t="shared" ref="F194" si="63">E194-D194</f>
        <v>480</v>
      </c>
    </row>
    <row r="195" spans="1:7" ht="15" customHeight="1" thickBot="1" x14ac:dyDescent="0.25">
      <c r="A195" s="14" t="s">
        <v>927</v>
      </c>
      <c r="B195" s="627" t="s">
        <v>1951</v>
      </c>
      <c r="C195" s="600" t="s">
        <v>1954</v>
      </c>
      <c r="D195" s="152">
        <v>31180</v>
      </c>
      <c r="E195" s="152">
        <v>31415</v>
      </c>
      <c r="F195" s="152">
        <f t="shared" si="61"/>
        <v>235</v>
      </c>
      <c r="G195" s="318" t="s">
        <v>1369</v>
      </c>
    </row>
    <row r="196" spans="1:7" ht="15" customHeight="1" thickBot="1" x14ac:dyDescent="0.25">
      <c r="A196" s="14" t="s">
        <v>1632</v>
      </c>
      <c r="B196" s="626" t="s">
        <v>1630</v>
      </c>
      <c r="C196" s="600" t="s">
        <v>1631</v>
      </c>
      <c r="D196" s="152">
        <v>22990</v>
      </c>
      <c r="E196" s="152">
        <v>23635</v>
      </c>
      <c r="F196" s="152">
        <f t="shared" ref="F196" si="64">E196-D196</f>
        <v>645</v>
      </c>
      <c r="G196" s="534"/>
    </row>
    <row r="197" spans="1:7" ht="15" customHeight="1" thickBot="1" x14ac:dyDescent="0.25">
      <c r="A197" s="142" t="s">
        <v>928</v>
      </c>
      <c r="B197" s="622" t="s">
        <v>1297</v>
      </c>
      <c r="C197" s="652" t="s">
        <v>1955</v>
      </c>
      <c r="D197" s="21">
        <v>10225</v>
      </c>
      <c r="E197" s="21">
        <v>10225</v>
      </c>
      <c r="F197" s="152">
        <f t="shared" si="61"/>
        <v>0</v>
      </c>
      <c r="G197" s="183" t="s">
        <v>1628</v>
      </c>
    </row>
    <row r="198" spans="1:7" ht="15" customHeight="1" thickBot="1" x14ac:dyDescent="0.25">
      <c r="A198" s="142" t="s">
        <v>929</v>
      </c>
      <c r="B198" s="628" t="s">
        <v>1327</v>
      </c>
      <c r="C198" s="634" t="s">
        <v>1607</v>
      </c>
      <c r="D198" s="278">
        <v>8980</v>
      </c>
      <c r="E198" s="278">
        <v>9175</v>
      </c>
      <c r="F198" s="582">
        <f t="shared" ref="F198" si="65">E198-D198</f>
        <v>195</v>
      </c>
    </row>
    <row r="199" spans="1:7" ht="15" customHeight="1" thickBot="1" x14ac:dyDescent="0.25">
      <c r="A199" s="23" t="s">
        <v>930</v>
      </c>
      <c r="B199" s="622" t="s">
        <v>1328</v>
      </c>
      <c r="C199" s="600" t="s">
        <v>1489</v>
      </c>
      <c r="D199" s="159">
        <v>15440</v>
      </c>
      <c r="E199" s="159">
        <v>16875</v>
      </c>
      <c r="F199" s="152">
        <f t="shared" ref="F199" si="66">E199-D199</f>
        <v>1435</v>
      </c>
    </row>
    <row r="200" spans="1:7" ht="15" customHeight="1" thickBot="1" x14ac:dyDescent="0.25">
      <c r="A200" s="23" t="s">
        <v>931</v>
      </c>
      <c r="B200" s="622" t="s">
        <v>1329</v>
      </c>
      <c r="C200" s="602" t="s">
        <v>1649</v>
      </c>
      <c r="D200" s="152">
        <v>8670</v>
      </c>
      <c r="E200" s="152">
        <v>8895</v>
      </c>
      <c r="F200" s="152">
        <f t="shared" ref="F200" si="67">E200-D200</f>
        <v>225</v>
      </c>
      <c r="G200" s="463"/>
    </row>
    <row r="201" spans="1:7" ht="15" customHeight="1" thickBot="1" x14ac:dyDescent="0.25">
      <c r="A201" s="161" t="s">
        <v>932</v>
      </c>
      <c r="B201" s="628" t="s">
        <v>1330</v>
      </c>
      <c r="C201" s="602" t="s">
        <v>1680</v>
      </c>
      <c r="D201" s="152">
        <v>16520</v>
      </c>
      <c r="E201" s="152">
        <v>16685</v>
      </c>
      <c r="F201" s="152">
        <f t="shared" ref="F201" si="68">E201-D201</f>
        <v>165</v>
      </c>
      <c r="G201" s="127"/>
    </row>
    <row r="202" spans="1:7" ht="15" customHeight="1" thickBot="1" x14ac:dyDescent="0.25">
      <c r="A202" s="23" t="s">
        <v>933</v>
      </c>
      <c r="B202" s="622" t="s">
        <v>1952</v>
      </c>
      <c r="C202" s="600" t="s">
        <v>1956</v>
      </c>
      <c r="D202" s="152">
        <v>16150</v>
      </c>
      <c r="E202" s="152">
        <v>16175</v>
      </c>
      <c r="F202" s="152">
        <f t="shared" si="61"/>
        <v>25</v>
      </c>
      <c r="G202" s="669"/>
    </row>
    <row r="203" spans="1:7" ht="15" customHeight="1" thickBot="1" x14ac:dyDescent="0.25">
      <c r="A203" s="23" t="s">
        <v>934</v>
      </c>
      <c r="B203" s="628" t="s">
        <v>1331</v>
      </c>
      <c r="C203" s="602" t="s">
        <v>1957</v>
      </c>
      <c r="D203" s="152">
        <v>21455</v>
      </c>
      <c r="E203" s="152">
        <v>21715</v>
      </c>
      <c r="F203" s="152">
        <f t="shared" si="61"/>
        <v>260</v>
      </c>
    </row>
    <row r="204" spans="1:7" ht="15" customHeight="1" thickBot="1" x14ac:dyDescent="0.25">
      <c r="A204" s="662" t="s">
        <v>935</v>
      </c>
      <c r="B204" s="661" t="s">
        <v>1332</v>
      </c>
      <c r="C204" s="602" t="s">
        <v>1564</v>
      </c>
      <c r="D204" s="152">
        <v>14220</v>
      </c>
      <c r="E204" s="152">
        <v>14480</v>
      </c>
      <c r="F204" s="152">
        <f t="shared" ref="F204" si="69">E204-D204</f>
        <v>260</v>
      </c>
    </row>
    <row r="205" spans="1:7" ht="13.5" thickBot="1" x14ac:dyDescent="0.25">
      <c r="A205" s="123"/>
      <c r="B205" s="125"/>
      <c r="D205" s="125" t="s">
        <v>1019</v>
      </c>
      <c r="E205" s="125"/>
      <c r="F205" s="506">
        <f>SUM(F6:F204)</f>
        <v>49985</v>
      </c>
      <c r="G205" s="507">
        <f>+F95+F71+F64+F61+F51+F169</f>
        <v>895</v>
      </c>
    </row>
    <row r="206" spans="1:7" x14ac:dyDescent="0.2">
      <c r="A206" s="123"/>
      <c r="B206" s="125"/>
      <c r="C206" s="124"/>
      <c r="D206" s="115"/>
      <c r="E206" s="125"/>
      <c r="F206" s="126"/>
    </row>
    <row r="207" spans="1:7" ht="13.5" thickBot="1" x14ac:dyDescent="0.25">
      <c r="A207" s="129"/>
      <c r="B207" s="130"/>
      <c r="C207" s="787" t="s">
        <v>1042</v>
      </c>
      <c r="D207" s="787"/>
      <c r="E207" s="787"/>
      <c r="F207" s="456">
        <f>SUM('Общ. счетчики'!G48:G49)</f>
        <v>52220</v>
      </c>
    </row>
    <row r="208" spans="1:7" ht="16.5" customHeight="1" x14ac:dyDescent="0.2">
      <c r="E208" s="131"/>
    </row>
  </sheetData>
  <customSheetViews>
    <customSheetView guid="{59BB3A05-2517-4212-B4B0-766CE27362F6}" scale="120" showPageBreaks="1" printArea="1" hiddenColumns="1" state="hidden" view="pageBreakPreview" topLeftCell="A202">
      <selection activeCell="E218" sqref="E218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6:G149"/>
    <mergeCell ref="H155:H158"/>
    <mergeCell ref="C1:E1"/>
    <mergeCell ref="E2:F2"/>
    <mergeCell ref="G101:G104"/>
    <mergeCell ref="G76:O76"/>
    <mergeCell ref="C207:E207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E7" sqref="E7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66" t="s">
        <v>1050</v>
      </c>
      <c r="D1" s="766"/>
      <c r="E1" s="809" t="s">
        <v>2008</v>
      </c>
      <c r="F1" s="809"/>
    </row>
    <row r="2" spans="1:8" ht="13.5" thickBot="1" x14ac:dyDescent="0.25">
      <c r="A2" s="814" t="s">
        <v>28</v>
      </c>
      <c r="B2" s="815"/>
      <c r="C2" s="241"/>
      <c r="F2" s="2"/>
    </row>
    <row r="3" spans="1:8" s="107" customFormat="1" ht="11.25" customHeight="1" x14ac:dyDescent="0.2">
      <c r="A3" s="817" t="s">
        <v>480</v>
      </c>
      <c r="B3" s="817" t="s">
        <v>481</v>
      </c>
      <c r="C3" s="817" t="s">
        <v>1</v>
      </c>
      <c r="D3" s="817" t="s">
        <v>2</v>
      </c>
      <c r="E3" s="817"/>
      <c r="F3" s="810" t="s">
        <v>482</v>
      </c>
    </row>
    <row r="4" spans="1:8" s="107" customFormat="1" ht="11.25" x14ac:dyDescent="0.2">
      <c r="A4" s="817"/>
      <c r="B4" s="817"/>
      <c r="C4" s="817"/>
      <c r="D4" s="817"/>
      <c r="E4" s="817"/>
      <c r="F4" s="811"/>
    </row>
    <row r="5" spans="1:8" s="107" customFormat="1" ht="12" thickBot="1" x14ac:dyDescent="0.25">
      <c r="A5" s="817"/>
      <c r="B5" s="817"/>
      <c r="C5" s="817"/>
      <c r="D5" s="242" t="s">
        <v>6</v>
      </c>
      <c r="E5" s="243" t="s">
        <v>7</v>
      </c>
      <c r="F5" s="812"/>
    </row>
    <row r="6" spans="1:8" s="107" customFormat="1" ht="12.75" customHeight="1" thickBot="1" x14ac:dyDescent="0.25">
      <c r="A6" s="244" t="s">
        <v>28</v>
      </c>
      <c r="B6" s="244"/>
      <c r="C6" s="244"/>
      <c r="D6" s="245">
        <v>44858</v>
      </c>
      <c r="E6" s="245">
        <v>44888</v>
      </c>
      <c r="F6" s="137"/>
    </row>
    <row r="7" spans="1:8" s="107" customFormat="1" ht="24" customHeight="1" x14ac:dyDescent="0.2">
      <c r="A7" s="304" t="s">
        <v>1511</v>
      </c>
      <c r="B7" s="246" t="s">
        <v>1491</v>
      </c>
      <c r="C7" s="247" t="s">
        <v>1492</v>
      </c>
      <c r="D7" s="555">
        <v>8766</v>
      </c>
      <c r="E7" s="583">
        <v>8890</v>
      </c>
      <c r="F7" s="374">
        <f t="shared" ref="F7" si="0">E7-D7</f>
        <v>124</v>
      </c>
      <c r="G7" s="496" t="s">
        <v>1535</v>
      </c>
      <c r="H7" s="693"/>
    </row>
    <row r="8" spans="1:8" s="107" customFormat="1" ht="22.5" x14ac:dyDescent="0.2">
      <c r="A8" s="51" t="s">
        <v>1596</v>
      </c>
      <c r="B8" s="246" t="s">
        <v>1591</v>
      </c>
      <c r="C8" s="247" t="s">
        <v>1592</v>
      </c>
      <c r="D8" s="555">
        <v>14071</v>
      </c>
      <c r="E8" s="555">
        <v>14394</v>
      </c>
      <c r="F8" s="233">
        <f t="shared" ref="F8" si="1">E8-D8</f>
        <v>323</v>
      </c>
      <c r="G8" s="496" t="s">
        <v>1535</v>
      </c>
      <c r="H8" s="594"/>
    </row>
    <row r="9" spans="1:8" s="107" customFormat="1" ht="25.5" customHeight="1" x14ac:dyDescent="0.2">
      <c r="A9" s="304" t="s">
        <v>1969</v>
      </c>
      <c r="B9" s="304" t="s">
        <v>1964</v>
      </c>
      <c r="C9" s="249" t="s">
        <v>1966</v>
      </c>
      <c r="D9" s="555">
        <v>314</v>
      </c>
      <c r="E9" s="583">
        <v>314</v>
      </c>
      <c r="F9" s="295">
        <f t="shared" ref="F9:F13" si="2">E9-D9</f>
        <v>0</v>
      </c>
      <c r="G9" s="496"/>
      <c r="H9" s="693"/>
    </row>
    <row r="10" spans="1:8" s="107" customFormat="1" ht="24.75" customHeight="1" x14ac:dyDescent="0.2">
      <c r="A10" s="51" t="s">
        <v>1597</v>
      </c>
      <c r="B10" s="246" t="s">
        <v>1580</v>
      </c>
      <c r="C10" s="248" t="s">
        <v>1581</v>
      </c>
      <c r="D10" s="555">
        <v>36756</v>
      </c>
      <c r="E10" s="555">
        <v>37588</v>
      </c>
      <c r="F10" s="295">
        <f>E10-D10</f>
        <v>832</v>
      </c>
      <c r="G10" s="524" t="s">
        <v>1579</v>
      </c>
      <c r="H10" s="693"/>
    </row>
    <row r="11" spans="1:8" s="107" customFormat="1" ht="24" customHeight="1" x14ac:dyDescent="0.2">
      <c r="A11" s="51" t="s">
        <v>1536</v>
      </c>
      <c r="B11" s="246" t="s">
        <v>1523</v>
      </c>
      <c r="C11" s="248" t="s">
        <v>1524</v>
      </c>
      <c r="D11" s="555">
        <v>38906</v>
      </c>
      <c r="E11" s="555">
        <v>39597</v>
      </c>
      <c r="F11" s="295">
        <f t="shared" ref="F11" si="3">E11-D11</f>
        <v>691</v>
      </c>
      <c r="G11" s="497" t="s">
        <v>1535</v>
      </c>
    </row>
    <row r="12" spans="1:8" s="107" customFormat="1" ht="22.5" x14ac:dyDescent="0.2">
      <c r="A12" s="51" t="s">
        <v>39</v>
      </c>
      <c r="B12" s="246" t="s">
        <v>1472</v>
      </c>
      <c r="C12" s="249" t="s">
        <v>1502</v>
      </c>
      <c r="D12" s="555">
        <v>23432</v>
      </c>
      <c r="E12" s="555">
        <v>23619</v>
      </c>
      <c r="F12" s="295">
        <f t="shared" si="2"/>
        <v>187</v>
      </c>
      <c r="G12" s="495" t="s">
        <v>1534</v>
      </c>
    </row>
    <row r="13" spans="1:8" s="107" customFormat="1" ht="22.5" x14ac:dyDescent="0.2">
      <c r="A13" s="51" t="s">
        <v>41</v>
      </c>
      <c r="B13" s="246" t="s">
        <v>1397</v>
      </c>
      <c r="C13" s="249" t="s">
        <v>483</v>
      </c>
      <c r="D13" s="555">
        <v>1317</v>
      </c>
      <c r="E13" s="583">
        <v>1317</v>
      </c>
      <c r="F13" s="295">
        <f t="shared" si="2"/>
        <v>0</v>
      </c>
      <c r="G13" s="279"/>
    </row>
    <row r="14" spans="1:8" s="107" customFormat="1" ht="25.5" customHeight="1" x14ac:dyDescent="0.2">
      <c r="A14" s="51" t="s">
        <v>43</v>
      </c>
      <c r="B14" s="246" t="s">
        <v>1532</v>
      </c>
      <c r="C14" s="249" t="s">
        <v>1533</v>
      </c>
      <c r="D14" s="555">
        <v>1853</v>
      </c>
      <c r="E14" s="583">
        <v>1853</v>
      </c>
      <c r="F14" s="319">
        <f t="shared" ref="F14" si="4">E14-D14</f>
        <v>0</v>
      </c>
      <c r="G14" s="497" t="s">
        <v>1534</v>
      </c>
      <c r="H14" s="558"/>
    </row>
    <row r="15" spans="1:8" s="107" customFormat="1" ht="25.5" customHeight="1" x14ac:dyDescent="0.2">
      <c r="A15" s="51" t="s">
        <v>1364</v>
      </c>
      <c r="B15" s="301" t="s">
        <v>1977</v>
      </c>
      <c r="C15" s="249" t="s">
        <v>1976</v>
      </c>
      <c r="D15" s="555">
        <v>10036</v>
      </c>
      <c r="E15" s="555">
        <v>10036</v>
      </c>
      <c r="F15" s="538">
        <f>E15-D15</f>
        <v>0</v>
      </c>
      <c r="G15" s="279"/>
    </row>
    <row r="16" spans="1:8" s="107" customFormat="1" ht="25.5" customHeight="1" x14ac:dyDescent="0.2">
      <c r="A16" s="51" t="s">
        <v>1623</v>
      </c>
      <c r="B16" s="301" t="s">
        <v>1621</v>
      </c>
      <c r="C16" s="249" t="s">
        <v>1622</v>
      </c>
      <c r="D16" s="193">
        <v>639</v>
      </c>
      <c r="E16" s="193">
        <v>658</v>
      </c>
      <c r="F16" s="538">
        <f t="shared" ref="F16" si="5">E16-D16</f>
        <v>19</v>
      </c>
      <c r="G16" s="279"/>
    </row>
    <row r="17" spans="1:8" s="107" customFormat="1" ht="25.5" customHeight="1" thickBot="1" x14ac:dyDescent="0.25">
      <c r="A17" s="671" t="s">
        <v>1971</v>
      </c>
      <c r="B17" s="301" t="s">
        <v>1970</v>
      </c>
      <c r="C17" s="249" t="s">
        <v>1973</v>
      </c>
      <c r="D17" s="193">
        <v>981</v>
      </c>
      <c r="E17" s="193">
        <v>1075</v>
      </c>
      <c r="F17" s="538">
        <f t="shared" ref="F17" si="6">E17-D17</f>
        <v>94</v>
      </c>
      <c r="G17" s="279"/>
    </row>
    <row r="18" spans="1:8" s="107" customFormat="1" ht="18" customHeight="1" thickBot="1" x14ac:dyDescent="0.25">
      <c r="A18" s="51"/>
      <c r="B18" s="246" t="s">
        <v>1044</v>
      </c>
      <c r="C18" s="302">
        <f>SUM('Общ. счетчики'!G12)</f>
        <v>2140</v>
      </c>
      <c r="D18" s="193"/>
      <c r="E18" s="193"/>
      <c r="F18" s="230">
        <f>SUM(F7:F14)</f>
        <v>2157</v>
      </c>
      <c r="G18" s="108"/>
    </row>
    <row r="19" spans="1:8" s="107" customFormat="1" ht="18" customHeight="1" thickBot="1" x14ac:dyDescent="0.25">
      <c r="A19" s="51"/>
      <c r="B19" s="301" t="s">
        <v>1485</v>
      </c>
      <c r="C19" s="302">
        <f>'Общ. счетчики'!G8+'Общ. счетчики'!G9</f>
        <v>3780</v>
      </c>
      <c r="D19" s="193"/>
      <c r="E19" s="193"/>
      <c r="F19" s="476">
        <f>F15+F16</f>
        <v>19</v>
      </c>
      <c r="G19" s="108"/>
    </row>
    <row r="20" spans="1:8" s="107" customFormat="1" ht="22.5" x14ac:dyDescent="0.2">
      <c r="A20" s="51" t="s">
        <v>45</v>
      </c>
      <c r="B20" s="246" t="s">
        <v>1990</v>
      </c>
      <c r="C20" s="249" t="s">
        <v>1465</v>
      </c>
      <c r="D20" s="555">
        <v>39949</v>
      </c>
      <c r="E20" s="555">
        <v>39990</v>
      </c>
      <c r="F20" s="235">
        <f t="shared" ref="F20:F26" si="7">E20-D20</f>
        <v>41</v>
      </c>
      <c r="G20" s="497" t="s">
        <v>1534</v>
      </c>
      <c r="H20" s="692"/>
    </row>
    <row r="21" spans="1:8" s="107" customFormat="1" ht="25.5" customHeight="1" x14ac:dyDescent="0.2">
      <c r="A21" s="51" t="s">
        <v>1537</v>
      </c>
      <c r="B21" s="246" t="s">
        <v>1530</v>
      </c>
      <c r="C21" s="247" t="s">
        <v>1531</v>
      </c>
      <c r="D21" s="555">
        <v>22420</v>
      </c>
      <c r="E21" s="555">
        <v>22807</v>
      </c>
      <c r="F21" s="233">
        <f t="shared" ref="F21" si="8">E21-D21</f>
        <v>387</v>
      </c>
      <c r="G21" s="495" t="s">
        <v>1535</v>
      </c>
      <c r="H21" s="693"/>
    </row>
    <row r="22" spans="1:8" s="107" customFormat="1" ht="30" customHeight="1" x14ac:dyDescent="0.2">
      <c r="A22" s="304" t="s">
        <v>1556</v>
      </c>
      <c r="B22" s="52" t="s">
        <v>1557</v>
      </c>
      <c r="C22" s="247" t="s">
        <v>1539</v>
      </c>
      <c r="D22" s="555">
        <v>31968</v>
      </c>
      <c r="E22" s="555">
        <v>31968</v>
      </c>
      <c r="F22" s="233">
        <f t="shared" ref="F22" si="9">E22-D22</f>
        <v>0</v>
      </c>
      <c r="G22" s="495" t="s">
        <v>1535</v>
      </c>
      <c r="H22" s="694" t="s">
        <v>1967</v>
      </c>
    </row>
    <row r="23" spans="1:8" s="107" customFormat="1" ht="33.75" x14ac:dyDescent="0.2">
      <c r="A23" s="51" t="s">
        <v>1538</v>
      </c>
      <c r="B23" s="246" t="s">
        <v>1517</v>
      </c>
      <c r="C23" s="247" t="s">
        <v>1518</v>
      </c>
      <c r="D23" s="555">
        <v>5082</v>
      </c>
      <c r="E23" s="555">
        <v>5201</v>
      </c>
      <c r="F23" s="233">
        <f t="shared" ref="F23" si="10">E23-D23</f>
        <v>119</v>
      </c>
      <c r="G23" s="496" t="s">
        <v>1535</v>
      </c>
      <c r="H23" s="693"/>
    </row>
    <row r="24" spans="1:8" s="107" customFormat="1" ht="28.5" customHeight="1" x14ac:dyDescent="0.2">
      <c r="A24" s="51" t="s">
        <v>53</v>
      </c>
      <c r="B24" s="301" t="s">
        <v>1480</v>
      </c>
      <c r="C24" s="248" t="s">
        <v>484</v>
      </c>
      <c r="D24" s="193">
        <v>25950</v>
      </c>
      <c r="E24" s="193">
        <v>26050</v>
      </c>
      <c r="F24" s="540">
        <f t="shared" si="7"/>
        <v>100</v>
      </c>
      <c r="G24" s="222" t="s">
        <v>1435</v>
      </c>
    </row>
    <row r="25" spans="1:8" s="107" customFormat="1" ht="28.5" customHeight="1" x14ac:dyDescent="0.2">
      <c r="A25" s="51" t="s">
        <v>1046</v>
      </c>
      <c r="B25" s="301" t="s">
        <v>1693</v>
      </c>
      <c r="C25" s="248" t="s">
        <v>1047</v>
      </c>
      <c r="D25" s="555">
        <v>15681</v>
      </c>
      <c r="E25" s="555">
        <v>15727</v>
      </c>
      <c r="F25" s="540">
        <f t="shared" si="7"/>
        <v>46</v>
      </c>
      <c r="G25" s="445"/>
    </row>
    <row r="26" spans="1:8" s="107" customFormat="1" ht="28.5" customHeight="1" thickBot="1" x14ac:dyDescent="0.25">
      <c r="A26" s="51" t="s">
        <v>66</v>
      </c>
      <c r="B26" s="301" t="s">
        <v>1481</v>
      </c>
      <c r="C26" s="193" t="s">
        <v>485</v>
      </c>
      <c r="D26" s="555">
        <v>24624</v>
      </c>
      <c r="E26" s="555">
        <v>24624</v>
      </c>
      <c r="F26" s="540">
        <f t="shared" si="7"/>
        <v>0</v>
      </c>
      <c r="G26" s="222"/>
    </row>
    <row r="27" spans="1:8" s="107" customFormat="1" ht="18" customHeight="1" thickBot="1" x14ac:dyDescent="0.25">
      <c r="A27" s="51"/>
      <c r="B27" s="246" t="s">
        <v>1044</v>
      </c>
      <c r="C27" s="303">
        <f>SUM('Общ. счетчики'!G18:G18)</f>
        <v>600</v>
      </c>
      <c r="D27" s="193"/>
      <c r="E27" s="193"/>
      <c r="F27" s="493">
        <f>SUM(F20:F23)</f>
        <v>547</v>
      </c>
      <c r="G27" s="222"/>
    </row>
    <row r="28" spans="1:8" s="107" customFormat="1" ht="18" customHeight="1" x14ac:dyDescent="0.2">
      <c r="A28" s="51"/>
      <c r="B28" s="250" t="s">
        <v>1485</v>
      </c>
      <c r="C28" s="303">
        <f>'Общ. счетчики'!G14+'Общ. счетчики'!G15</f>
        <v>1525</v>
      </c>
      <c r="D28" s="193"/>
      <c r="E28" s="193"/>
      <c r="F28" s="492">
        <f>SUM(F24:F26)</f>
        <v>146</v>
      </c>
      <c r="G28" s="222"/>
    </row>
    <row r="29" spans="1:8" s="107" customFormat="1" ht="24" customHeight="1" x14ac:dyDescent="0.2">
      <c r="A29" s="304" t="s">
        <v>1512</v>
      </c>
      <c r="B29" s="304" t="s">
        <v>1499</v>
      </c>
      <c r="C29" s="247" t="s">
        <v>1500</v>
      </c>
      <c r="D29" s="555">
        <v>57999</v>
      </c>
      <c r="E29" s="555">
        <v>58402</v>
      </c>
      <c r="F29" s="236">
        <f t="shared" ref="F29" si="11">E29-D29</f>
        <v>403</v>
      </c>
      <c r="G29" s="496" t="s">
        <v>1535</v>
      </c>
      <c r="H29" s="692"/>
    </row>
    <row r="30" spans="1:8" s="107" customFormat="1" ht="24" customHeight="1" x14ac:dyDescent="0.2">
      <c r="A30" s="51" t="s">
        <v>1569</v>
      </c>
      <c r="B30" s="277" t="s">
        <v>1341</v>
      </c>
      <c r="C30" s="247" t="s">
        <v>1554</v>
      </c>
      <c r="D30" s="555">
        <v>5430</v>
      </c>
      <c r="E30" s="555">
        <v>5529</v>
      </c>
      <c r="F30" s="234">
        <f t="shared" ref="F30" si="12">E30-D30</f>
        <v>99</v>
      </c>
      <c r="G30" s="496" t="s">
        <v>1534</v>
      </c>
    </row>
    <row r="31" spans="1:8" s="107" customFormat="1" ht="24" customHeight="1" x14ac:dyDescent="0.2">
      <c r="A31" s="51" t="s">
        <v>58</v>
      </c>
      <c r="B31" s="246" t="s">
        <v>59</v>
      </c>
      <c r="C31" s="249" t="s">
        <v>1648</v>
      </c>
      <c r="D31" s="555">
        <v>23758</v>
      </c>
      <c r="E31" s="555">
        <v>24180</v>
      </c>
      <c r="F31" s="319">
        <f t="shared" ref="F31" si="13">E31-D31</f>
        <v>422</v>
      </c>
      <c r="G31" s="559"/>
      <c r="H31" s="560"/>
    </row>
    <row r="32" spans="1:8" s="107" customFormat="1" ht="22.5" customHeight="1" x14ac:dyDescent="0.2">
      <c r="A32" s="51" t="s">
        <v>1566</v>
      </c>
      <c r="B32" s="246" t="s">
        <v>1351</v>
      </c>
      <c r="C32" s="248" t="s">
        <v>1547</v>
      </c>
      <c r="D32" s="592">
        <v>29377</v>
      </c>
      <c r="E32" s="592">
        <v>29919</v>
      </c>
      <c r="F32" s="234">
        <f>E32-D32</f>
        <v>542</v>
      </c>
      <c r="G32" s="497" t="s">
        <v>1534</v>
      </c>
    </row>
    <row r="33" spans="1:8" s="107" customFormat="1" ht="22.5" customHeight="1" x14ac:dyDescent="0.2">
      <c r="A33" s="51" t="s">
        <v>1578</v>
      </c>
      <c r="B33" s="246" t="s">
        <v>1570</v>
      </c>
      <c r="C33" s="247" t="s">
        <v>1576</v>
      </c>
      <c r="D33" s="555">
        <v>21263</v>
      </c>
      <c r="E33" s="583">
        <v>21871</v>
      </c>
      <c r="F33" s="234">
        <f t="shared" ref="F33" si="14">E33-D33</f>
        <v>608</v>
      </c>
      <c r="G33" s="520" t="s">
        <v>1535</v>
      </c>
    </row>
    <row r="34" spans="1:8" s="107" customFormat="1" ht="24.75" customHeight="1" x14ac:dyDescent="0.2">
      <c r="A34" s="51" t="s">
        <v>1513</v>
      </c>
      <c r="B34" s="246" t="s">
        <v>1495</v>
      </c>
      <c r="C34" s="247" t="s">
        <v>1496</v>
      </c>
      <c r="D34" s="193">
        <v>71938</v>
      </c>
      <c r="E34" s="193">
        <v>73204</v>
      </c>
      <c r="F34" s="234">
        <f t="shared" ref="F34" si="15">E34-D34</f>
        <v>1266</v>
      </c>
      <c r="G34" s="185" t="s">
        <v>1534</v>
      </c>
    </row>
    <row r="35" spans="1:8" s="107" customFormat="1" ht="29.25" customHeight="1" x14ac:dyDescent="0.2">
      <c r="A35" s="251" t="s">
        <v>1396</v>
      </c>
      <c r="B35" s="252" t="s">
        <v>1482</v>
      </c>
      <c r="C35" s="462">
        <v>32222217</v>
      </c>
      <c r="D35" s="555">
        <v>1269</v>
      </c>
      <c r="E35" s="583">
        <v>1269</v>
      </c>
      <c r="F35" s="537">
        <f t="shared" ref="F35:F40" si="16">E35-D35</f>
        <v>0</v>
      </c>
      <c r="G35" s="558"/>
    </row>
    <row r="36" spans="1:8" s="107" customFormat="1" ht="27" customHeight="1" x14ac:dyDescent="0.2">
      <c r="A36" s="251" t="s">
        <v>1354</v>
      </c>
      <c r="B36" s="252" t="s">
        <v>1980</v>
      </c>
      <c r="C36" s="253" t="s">
        <v>1359</v>
      </c>
      <c r="D36" s="555">
        <v>8102</v>
      </c>
      <c r="E36" s="555">
        <v>8102</v>
      </c>
      <c r="F36" s="538">
        <f t="shared" si="16"/>
        <v>0</v>
      </c>
      <c r="G36" s="125">
        <v>8041</v>
      </c>
    </row>
    <row r="37" spans="1:8" s="107" customFormat="1" ht="27.75" customHeight="1" x14ac:dyDescent="0.2">
      <c r="A37" s="251" t="s">
        <v>1370</v>
      </c>
      <c r="B37" s="252" t="s">
        <v>1483</v>
      </c>
      <c r="C37" s="448">
        <v>17784290</v>
      </c>
      <c r="D37" s="193">
        <v>24190</v>
      </c>
      <c r="E37" s="193">
        <v>24438</v>
      </c>
      <c r="F37" s="538">
        <f t="shared" si="16"/>
        <v>248</v>
      </c>
    </row>
    <row r="38" spans="1:8" s="107" customFormat="1" ht="27" customHeight="1" x14ac:dyDescent="0.2">
      <c r="A38" s="251" t="s">
        <v>1371</v>
      </c>
      <c r="B38" s="252" t="s">
        <v>1979</v>
      </c>
      <c r="C38" s="448">
        <v>17786166</v>
      </c>
      <c r="D38" s="193">
        <v>1417</v>
      </c>
      <c r="E38" s="193">
        <v>1417</v>
      </c>
      <c r="F38" s="538">
        <f t="shared" si="16"/>
        <v>0</v>
      </c>
    </row>
    <row r="39" spans="1:8" ht="27.75" customHeight="1" x14ac:dyDescent="0.2">
      <c r="A39" s="51" t="s">
        <v>67</v>
      </c>
      <c r="B39" s="252" t="s">
        <v>1453</v>
      </c>
      <c r="C39" s="247" t="s">
        <v>486</v>
      </c>
      <c r="D39" s="555">
        <v>19545</v>
      </c>
      <c r="E39" s="555">
        <v>19619</v>
      </c>
      <c r="F39" s="537">
        <f t="shared" si="16"/>
        <v>74</v>
      </c>
      <c r="G39" s="108"/>
    </row>
    <row r="40" spans="1:8" ht="27.75" customHeight="1" x14ac:dyDescent="0.2">
      <c r="A40" s="51" t="s">
        <v>1357</v>
      </c>
      <c r="B40" s="252" t="s">
        <v>1484</v>
      </c>
      <c r="C40" s="247" t="s">
        <v>1358</v>
      </c>
      <c r="D40" s="555">
        <v>40207</v>
      </c>
      <c r="E40" s="555">
        <v>40286</v>
      </c>
      <c r="F40" s="566">
        <f t="shared" si="16"/>
        <v>79</v>
      </c>
      <c r="G40" s="222"/>
      <c r="H40" s="299"/>
    </row>
    <row r="41" spans="1:8" ht="27.75" customHeight="1" thickBot="1" x14ac:dyDescent="0.25">
      <c r="A41" s="51" t="s">
        <v>1624</v>
      </c>
      <c r="B41" s="301" t="s">
        <v>1621</v>
      </c>
      <c r="C41" s="247" t="s">
        <v>1625</v>
      </c>
      <c r="D41" s="193">
        <v>551</v>
      </c>
      <c r="E41" s="193">
        <v>564</v>
      </c>
      <c r="F41" s="539">
        <f t="shared" ref="F41" si="17">E41-D41</f>
        <v>13</v>
      </c>
      <c r="G41" s="222"/>
    </row>
    <row r="42" spans="1:8" ht="16.5" customHeight="1" x14ac:dyDescent="0.2">
      <c r="A42" s="478"/>
      <c r="B42" s="674" t="s">
        <v>1044</v>
      </c>
      <c r="C42" s="480">
        <f>SUM('Общ. счетчики'!G24:G24)</f>
        <v>3340</v>
      </c>
      <c r="D42" s="479"/>
      <c r="E42" s="479" t="s">
        <v>1043</v>
      </c>
      <c r="F42" s="670">
        <f>SUM(F29:F34)</f>
        <v>3340</v>
      </c>
      <c r="G42" s="486"/>
    </row>
    <row r="43" spans="1:8" ht="16.5" customHeight="1" x14ac:dyDescent="0.2">
      <c r="A43" s="481"/>
      <c r="B43" s="672" t="s">
        <v>1485</v>
      </c>
      <c r="C43" s="482">
        <f>'Общ. счетчики'!G20+'Общ. счетчики'!G21</f>
        <v>1985</v>
      </c>
      <c r="D43" s="481"/>
      <c r="E43" s="481"/>
      <c r="F43" s="483">
        <f>SUM(F35:F41)+SUM(F15:F17)+SUM(F24:F26)</f>
        <v>673</v>
      </c>
      <c r="G43" s="477"/>
    </row>
    <row r="44" spans="1:8" x14ac:dyDescent="0.2">
      <c r="A44" s="77"/>
      <c r="B44" s="306" t="s">
        <v>1049</v>
      </c>
      <c r="C44" s="487">
        <f>C18+C27+C42</f>
        <v>6080</v>
      </c>
      <c r="D44" s="77"/>
      <c r="E44" s="77"/>
      <c r="F44" s="488">
        <f>F18+F27+F42</f>
        <v>6044</v>
      </c>
    </row>
    <row r="45" spans="1:8" x14ac:dyDescent="0.2">
      <c r="A45" s="36"/>
      <c r="B45" s="246" t="s">
        <v>1356</v>
      </c>
      <c r="C45" s="254"/>
      <c r="D45" s="36"/>
      <c r="E45" s="36"/>
      <c r="F45" s="489">
        <f>F44+F43+F28+F19</f>
        <v>6882</v>
      </c>
    </row>
    <row r="46" spans="1:8" ht="33" customHeight="1" thickBot="1" x14ac:dyDescent="0.25">
      <c r="A46" s="305" t="s">
        <v>82</v>
      </c>
      <c r="B46" s="77"/>
      <c r="C46" s="77"/>
      <c r="D46" s="77"/>
      <c r="E46" s="77"/>
      <c r="F46" s="138"/>
    </row>
    <row r="47" spans="1:8" ht="12.75" customHeight="1" x14ac:dyDescent="0.2">
      <c r="A47" s="813" t="s">
        <v>480</v>
      </c>
      <c r="B47" s="813" t="s">
        <v>481</v>
      </c>
      <c r="C47" s="813" t="s">
        <v>1</v>
      </c>
      <c r="D47" s="813" t="s">
        <v>2</v>
      </c>
      <c r="E47" s="813"/>
      <c r="F47" s="797" t="s">
        <v>482</v>
      </c>
      <c r="G47" s="796" t="s">
        <v>2002</v>
      </c>
    </row>
    <row r="48" spans="1:8" x14ac:dyDescent="0.2">
      <c r="A48" s="813"/>
      <c r="B48" s="813"/>
      <c r="C48" s="813"/>
      <c r="D48" s="813"/>
      <c r="E48" s="813"/>
      <c r="F48" s="798"/>
      <c r="G48" s="796"/>
    </row>
    <row r="49" spans="1:10" ht="17.25" customHeight="1" thickBot="1" x14ac:dyDescent="0.25">
      <c r="A49" s="813"/>
      <c r="B49" s="813"/>
      <c r="C49" s="813"/>
      <c r="D49" s="255" t="s">
        <v>6</v>
      </c>
      <c r="E49" s="256" t="s">
        <v>7</v>
      </c>
      <c r="F49" s="799"/>
      <c r="G49" s="796"/>
    </row>
    <row r="50" spans="1:10" ht="36" customHeight="1" thickBot="1" x14ac:dyDescent="0.25">
      <c r="A50" s="249" t="s">
        <v>487</v>
      </c>
      <c r="B50" s="808" t="s">
        <v>488</v>
      </c>
      <c r="C50" s="808"/>
      <c r="D50" s="193"/>
      <c r="E50" s="193"/>
      <c r="F50" s="237">
        <f>'Общ. счетчики'!G31</f>
        <v>0</v>
      </c>
      <c r="G50" s="216"/>
      <c r="H50" s="257"/>
    </row>
    <row r="51" spans="1:10" ht="24" customHeight="1" x14ac:dyDescent="0.2">
      <c r="A51" s="257" t="s">
        <v>949</v>
      </c>
      <c r="B51" s="816" t="s">
        <v>84</v>
      </c>
      <c r="C51" s="247" t="s">
        <v>1571</v>
      </c>
      <c r="D51" s="555">
        <v>48167</v>
      </c>
      <c r="E51" s="555">
        <v>49061</v>
      </c>
      <c r="F51" s="238">
        <f>E51-D51</f>
        <v>894</v>
      </c>
      <c r="G51" s="724">
        <f>(F51*2/100)+F51</f>
        <v>911.88</v>
      </c>
      <c r="H51" s="800"/>
    </row>
    <row r="52" spans="1:10" ht="24" customHeight="1" x14ac:dyDescent="0.2">
      <c r="A52" s="51" t="s">
        <v>85</v>
      </c>
      <c r="B52" s="816"/>
      <c r="C52" s="249" t="s">
        <v>1572</v>
      </c>
      <c r="D52" s="193">
        <v>71766</v>
      </c>
      <c r="E52" s="193">
        <v>72685</v>
      </c>
      <c r="F52" s="291">
        <f>E52-D52</f>
        <v>919</v>
      </c>
      <c r="G52" s="724">
        <f>(F52*2/100)+F52</f>
        <v>937.38</v>
      </c>
      <c r="H52" s="801"/>
    </row>
    <row r="53" spans="1:10" ht="31.5" customHeight="1" x14ac:dyDescent="0.2">
      <c r="A53" s="257" t="s">
        <v>489</v>
      </c>
      <c r="B53" s="826" t="s">
        <v>993</v>
      </c>
      <c r="C53" s="818" t="s">
        <v>1968</v>
      </c>
      <c r="D53" s="730">
        <v>30997</v>
      </c>
      <c r="E53" s="820">
        <v>32278</v>
      </c>
      <c r="F53" s="806">
        <f>E53-D53</f>
        <v>1281</v>
      </c>
      <c r="G53" s="803">
        <f>F53</f>
        <v>1281</v>
      </c>
      <c r="H53" s="805"/>
      <c r="I53" s="125"/>
    </row>
    <row r="54" spans="1:10" ht="31.5" customHeight="1" x14ac:dyDescent="0.2">
      <c r="A54" s="51" t="s">
        <v>87</v>
      </c>
      <c r="B54" s="827"/>
      <c r="C54" s="819"/>
      <c r="D54" s="731"/>
      <c r="E54" s="821"/>
      <c r="F54" s="807"/>
      <c r="G54" s="804"/>
      <c r="H54" s="805"/>
      <c r="I54" s="125"/>
    </row>
    <row r="55" spans="1:10" ht="25.5" customHeight="1" x14ac:dyDescent="0.2">
      <c r="A55" s="258" t="s">
        <v>490</v>
      </c>
      <c r="B55" s="246" t="s">
        <v>89</v>
      </c>
      <c r="C55" s="249" t="s">
        <v>1529</v>
      </c>
      <c r="D55" s="555">
        <v>9405</v>
      </c>
      <c r="E55" s="583">
        <v>9405</v>
      </c>
      <c r="F55" s="238">
        <f t="shared" ref="F55" si="18">E55-D55</f>
        <v>0</v>
      </c>
      <c r="G55" s="217">
        <f>(F55*2/100)+F55</f>
        <v>0</v>
      </c>
      <c r="H55" s="514"/>
    </row>
    <row r="56" spans="1:10" ht="30.75" customHeight="1" x14ac:dyDescent="0.2">
      <c r="A56" s="485" t="s">
        <v>90</v>
      </c>
      <c r="B56" s="246" t="s">
        <v>2001</v>
      </c>
      <c r="C56" s="249" t="s">
        <v>1494</v>
      </c>
      <c r="D56" s="555">
        <v>22282</v>
      </c>
      <c r="E56" s="555">
        <v>22282</v>
      </c>
      <c r="F56" s="239">
        <f t="shared" ref="F56" si="19">E56-D56</f>
        <v>0</v>
      </c>
      <c r="G56" s="218">
        <f>(F56*0.719/100)+F56</f>
        <v>0</v>
      </c>
      <c r="H56" s="514">
        <v>22056</v>
      </c>
      <c r="I56" s="125"/>
    </row>
    <row r="57" spans="1:10" ht="27" customHeight="1" x14ac:dyDescent="0.2">
      <c r="A57" s="485" t="s">
        <v>92</v>
      </c>
      <c r="B57" s="246" t="s">
        <v>1498</v>
      </c>
      <c r="C57" s="248" t="s">
        <v>1490</v>
      </c>
      <c r="D57" s="555">
        <v>4593</v>
      </c>
      <c r="E57" s="555">
        <v>4689</v>
      </c>
      <c r="F57" s="239">
        <f t="shared" ref="F57" si="20">E57-D57</f>
        <v>96</v>
      </c>
      <c r="G57" s="218">
        <f>(F57*2/100)+F57</f>
        <v>97.92</v>
      </c>
      <c r="H57" s="498"/>
      <c r="I57" s="802"/>
    </row>
    <row r="58" spans="1:10" ht="26.25" customHeight="1" x14ac:dyDescent="0.2">
      <c r="A58" s="51" t="s">
        <v>94</v>
      </c>
      <c r="B58" s="52" t="s">
        <v>2005</v>
      </c>
      <c r="C58" s="248" t="s">
        <v>1504</v>
      </c>
      <c r="D58" s="555">
        <v>9901</v>
      </c>
      <c r="E58" s="555">
        <v>10397</v>
      </c>
      <c r="F58" s="347">
        <f t="shared" ref="F58" si="21">E58-D58</f>
        <v>496</v>
      </c>
      <c r="G58" s="218">
        <f>(F58*0.851/100)+F58</f>
        <v>500.22095999999999</v>
      </c>
      <c r="H58" s="726"/>
      <c r="I58" s="802"/>
    </row>
    <row r="59" spans="1:10" ht="27" customHeight="1" x14ac:dyDescent="0.2">
      <c r="A59" s="260" t="s">
        <v>491</v>
      </c>
      <c r="B59" s="304" t="s">
        <v>1514</v>
      </c>
      <c r="C59" s="249" t="s">
        <v>1505</v>
      </c>
      <c r="D59" s="555">
        <v>15778</v>
      </c>
      <c r="E59" s="555">
        <v>16486</v>
      </c>
      <c r="F59" s="236">
        <f t="shared" ref="F59" si="22">E59-D59</f>
        <v>708</v>
      </c>
      <c r="G59" s="218">
        <f>(F59*2/100)+F59</f>
        <v>722.16</v>
      </c>
      <c r="H59" s="514"/>
      <c r="I59" s="8"/>
    </row>
    <row r="60" spans="1:10" ht="24" customHeight="1" x14ac:dyDescent="0.2">
      <c r="A60" s="51" t="s">
        <v>97</v>
      </c>
      <c r="B60" s="246" t="s">
        <v>1521</v>
      </c>
      <c r="C60" s="331" t="s">
        <v>1522</v>
      </c>
      <c r="D60" s="555">
        <v>17880</v>
      </c>
      <c r="E60" s="555">
        <v>18554</v>
      </c>
      <c r="F60" s="348">
        <f t="shared" ref="F60" si="23">E60-D60</f>
        <v>674</v>
      </c>
      <c r="G60" s="218">
        <f>(F60*2/100)+F60</f>
        <v>687.48</v>
      </c>
      <c r="H60" s="514"/>
      <c r="I60" s="8"/>
    </row>
    <row r="61" spans="1:10" ht="24" customHeight="1" x14ac:dyDescent="0.2">
      <c r="A61" s="51" t="s">
        <v>99</v>
      </c>
      <c r="B61" s="304" t="s">
        <v>1515</v>
      </c>
      <c r="C61" s="331" t="s">
        <v>1506</v>
      </c>
      <c r="D61" s="555">
        <v>22640</v>
      </c>
      <c r="E61" s="555">
        <v>23330</v>
      </c>
      <c r="F61" s="348">
        <f t="shared" ref="F61:F62" si="24">E61-D61</f>
        <v>690</v>
      </c>
      <c r="G61" s="330">
        <f>(F61*2/100)+F61</f>
        <v>703.8</v>
      </c>
      <c r="H61" s="514"/>
      <c r="I61" s="498"/>
      <c r="J61" s="498"/>
    </row>
    <row r="62" spans="1:10" ht="24" customHeight="1" x14ac:dyDescent="0.2">
      <c r="A62" s="52" t="s">
        <v>101</v>
      </c>
      <c r="B62" s="304" t="s">
        <v>1516</v>
      </c>
      <c r="C62" s="331" t="s">
        <v>1507</v>
      </c>
      <c r="D62" s="555">
        <v>25957</v>
      </c>
      <c r="E62" s="555">
        <v>26249</v>
      </c>
      <c r="F62" s="348">
        <f t="shared" si="24"/>
        <v>292</v>
      </c>
      <c r="G62" s="330">
        <f>(F62*2/100)+F62</f>
        <v>297.83999999999997</v>
      </c>
      <c r="H62" s="514"/>
      <c r="I62" s="498"/>
      <c r="J62" s="498"/>
    </row>
    <row r="63" spans="1:10" ht="24" customHeight="1" x14ac:dyDescent="0.2">
      <c r="A63" s="264" t="s">
        <v>1441</v>
      </c>
      <c r="B63" s="246" t="s">
        <v>1437</v>
      </c>
      <c r="C63" s="561" t="s">
        <v>1380</v>
      </c>
      <c r="D63" s="193">
        <v>47054</v>
      </c>
      <c r="E63" s="193">
        <v>48700</v>
      </c>
      <c r="F63" s="290">
        <f>E63-D63</f>
        <v>1646</v>
      </c>
      <c r="G63" s="330"/>
      <c r="H63" s="498"/>
    </row>
    <row r="64" spans="1:10" ht="24" customHeight="1" x14ac:dyDescent="0.2">
      <c r="A64" s="264" t="s">
        <v>1584</v>
      </c>
      <c r="B64" s="264" t="s">
        <v>1584</v>
      </c>
      <c r="C64" s="562" t="s">
        <v>1589</v>
      </c>
      <c r="D64" s="581">
        <v>40</v>
      </c>
      <c r="E64" s="581">
        <v>40</v>
      </c>
      <c r="F64" s="290">
        <f t="shared" ref="F64" si="25">E64-D64</f>
        <v>0</v>
      </c>
      <c r="G64" s="330">
        <f>F64</f>
        <v>0</v>
      </c>
      <c r="H64" s="8"/>
    </row>
    <row r="65" spans="1:9" ht="24" customHeight="1" x14ac:dyDescent="0.2">
      <c r="A65" s="264" t="s">
        <v>1585</v>
      </c>
      <c r="B65" s="264" t="s">
        <v>1998</v>
      </c>
      <c r="C65" s="562" t="s">
        <v>1999</v>
      </c>
      <c r="D65" s="714">
        <v>2447</v>
      </c>
      <c r="E65" s="714">
        <v>3545</v>
      </c>
      <c r="F65" s="290">
        <f>E65-D65</f>
        <v>1098</v>
      </c>
      <c r="G65" s="330">
        <f>F65</f>
        <v>1098</v>
      </c>
      <c r="H65" s="514"/>
      <c r="I65" s="125"/>
    </row>
    <row r="66" spans="1:9" ht="24" customHeight="1" x14ac:dyDescent="0.2">
      <c r="A66" s="264" t="s">
        <v>1587</v>
      </c>
      <c r="B66" s="246" t="s">
        <v>1479</v>
      </c>
      <c r="C66" s="563" t="s">
        <v>1573</v>
      </c>
      <c r="D66" s="572">
        <v>30030</v>
      </c>
      <c r="E66" s="572">
        <v>30433</v>
      </c>
      <c r="F66" s="290">
        <f>E66-D66</f>
        <v>403</v>
      </c>
      <c r="G66" s="330">
        <f>(F66*2/100)+F66</f>
        <v>411.06</v>
      </c>
      <c r="H66" s="514"/>
    </row>
    <row r="67" spans="1:9" ht="24" customHeight="1" x14ac:dyDescent="0.2">
      <c r="A67" s="264" t="s">
        <v>1586</v>
      </c>
      <c r="B67" s="246" t="s">
        <v>2006</v>
      </c>
      <c r="C67" s="563" t="s">
        <v>1574</v>
      </c>
      <c r="D67" s="581">
        <v>78950</v>
      </c>
      <c r="E67" s="581">
        <v>80812</v>
      </c>
      <c r="F67" s="290">
        <f t="shared" ref="F67" si="26">E67-D67</f>
        <v>1862</v>
      </c>
      <c r="G67" s="330">
        <f>(F67*5/100)+F67</f>
        <v>1955.1</v>
      </c>
      <c r="H67" s="726"/>
    </row>
    <row r="68" spans="1:9" ht="24" customHeight="1" x14ac:dyDescent="0.2">
      <c r="A68" s="264" t="s">
        <v>1588</v>
      </c>
      <c r="B68" s="246" t="s">
        <v>1972</v>
      </c>
      <c r="C68" s="564" t="s">
        <v>1575</v>
      </c>
      <c r="D68" s="581">
        <v>12336</v>
      </c>
      <c r="E68" s="581">
        <v>12474</v>
      </c>
      <c r="F68" s="290">
        <f t="shared" ref="F68" si="27">E68-D68</f>
        <v>138</v>
      </c>
      <c r="G68" s="330">
        <f>(F68*2.746/100)+F68</f>
        <v>141.78948</v>
      </c>
      <c r="H68" s="514"/>
    </row>
    <row r="69" spans="1:9" ht="24" customHeight="1" x14ac:dyDescent="0.2">
      <c r="A69" s="141" t="s">
        <v>1402</v>
      </c>
      <c r="B69" s="565" t="s">
        <v>1403</v>
      </c>
      <c r="C69" s="357"/>
      <c r="D69" s="555">
        <v>4185</v>
      </c>
      <c r="E69" s="583">
        <v>4235</v>
      </c>
      <c r="F69" s="290">
        <f t="shared" ref="F69" si="28">E69-D69</f>
        <v>50</v>
      </c>
      <c r="G69" s="330">
        <f>F69</f>
        <v>50</v>
      </c>
      <c r="H69" s="498"/>
      <c r="I69" s="125"/>
    </row>
    <row r="70" spans="1:9" ht="24" customHeight="1" x14ac:dyDescent="0.2">
      <c r="A70" s="51" t="s">
        <v>493</v>
      </c>
      <c r="B70" s="246" t="s">
        <v>103</v>
      </c>
      <c r="C70" s="332" t="s">
        <v>1037</v>
      </c>
      <c r="D70" s="824" t="s">
        <v>1348</v>
      </c>
      <c r="E70" s="825"/>
      <c r="F70" s="290"/>
      <c r="G70" s="219"/>
      <c r="H70" s="514"/>
    </row>
    <row r="71" spans="1:9" ht="27" customHeight="1" x14ac:dyDescent="0.2">
      <c r="A71" s="261" t="s">
        <v>959</v>
      </c>
      <c r="B71" s="246" t="s">
        <v>494</v>
      </c>
      <c r="C71" s="829" t="s">
        <v>1038</v>
      </c>
      <c r="D71" s="829"/>
      <c r="E71" s="829"/>
      <c r="F71" s="290">
        <v>891</v>
      </c>
      <c r="G71" s="220"/>
    </row>
    <row r="72" spans="1:9" ht="18" customHeight="1" x14ac:dyDescent="0.2">
      <c r="A72" s="262" t="s">
        <v>16</v>
      </c>
      <c r="B72" s="36"/>
      <c r="C72" s="36"/>
      <c r="D72" s="36"/>
      <c r="E72" s="36"/>
      <c r="F72" s="468">
        <f>SUM(F51:F70)-F63</f>
        <v>9601</v>
      </c>
      <c r="G72" s="500">
        <f>SUM(G51:G70)</f>
        <v>9795.6304400000008</v>
      </c>
      <c r="I72" s="666"/>
    </row>
    <row r="73" spans="1:9" ht="21" customHeight="1" x14ac:dyDescent="0.2">
      <c r="A73" s="249"/>
      <c r="B73" s="36"/>
      <c r="C73" s="263"/>
      <c r="D73" s="36"/>
      <c r="E73" s="36"/>
      <c r="F73" s="240"/>
      <c r="G73" s="221"/>
    </row>
    <row r="74" spans="1:9" ht="58.5" customHeight="1" x14ac:dyDescent="0.2">
      <c r="A74" s="339" t="s">
        <v>71</v>
      </c>
      <c r="B74" s="340"/>
      <c r="C74" s="106"/>
      <c r="D74" s="106"/>
      <c r="E74" s="106"/>
      <c r="F74" s="106"/>
      <c r="G74" s="106"/>
      <c r="H74" s="106"/>
    </row>
    <row r="75" spans="1:9" ht="12.75" customHeight="1" x14ac:dyDescent="0.2">
      <c r="A75" s="813" t="s">
        <v>480</v>
      </c>
      <c r="B75" s="813" t="s">
        <v>481</v>
      </c>
      <c r="C75" s="813" t="s">
        <v>1</v>
      </c>
      <c r="D75" s="813" t="s">
        <v>2</v>
      </c>
      <c r="E75" s="813"/>
      <c r="F75" s="813" t="s">
        <v>482</v>
      </c>
      <c r="G75" s="830" t="s">
        <v>1027</v>
      </c>
      <c r="H75" s="828"/>
    </row>
    <row r="76" spans="1:9" x14ac:dyDescent="0.2">
      <c r="A76" s="813"/>
      <c r="B76" s="813"/>
      <c r="C76" s="813"/>
      <c r="D76" s="813"/>
      <c r="E76" s="813"/>
      <c r="F76" s="813"/>
      <c r="G76" s="830"/>
      <c r="H76" s="828"/>
    </row>
    <row r="77" spans="1:9" ht="23.25" customHeight="1" x14ac:dyDescent="0.2">
      <c r="A77" s="813"/>
      <c r="B77" s="813"/>
      <c r="C77" s="813"/>
      <c r="D77" s="255" t="s">
        <v>6</v>
      </c>
      <c r="E77" s="256" t="s">
        <v>7</v>
      </c>
      <c r="F77" s="813"/>
      <c r="G77" s="830"/>
      <c r="H77" s="828"/>
    </row>
    <row r="78" spans="1:9" ht="28.5" customHeight="1" x14ac:dyDescent="0.2">
      <c r="A78" s="51" t="s">
        <v>952</v>
      </c>
      <c r="B78" s="264" t="s">
        <v>963</v>
      </c>
      <c r="C78" s="247" t="s">
        <v>1384</v>
      </c>
      <c r="D78" s="555">
        <v>50917</v>
      </c>
      <c r="E78" s="555">
        <v>51334</v>
      </c>
      <c r="F78" s="193">
        <f>E78-D78</f>
        <v>417</v>
      </c>
      <c r="G78" s="334">
        <f>F78*E82</f>
        <v>432.68105849582179</v>
      </c>
      <c r="H78" s="497" t="s">
        <v>1534</v>
      </c>
    </row>
    <row r="79" spans="1:9" ht="24" customHeight="1" x14ac:dyDescent="0.2">
      <c r="A79" s="51" t="s">
        <v>951</v>
      </c>
      <c r="B79" s="264" t="s">
        <v>1039</v>
      </c>
      <c r="C79" s="247" t="s">
        <v>1508</v>
      </c>
      <c r="D79" s="555">
        <v>13851</v>
      </c>
      <c r="E79" s="555">
        <v>14015</v>
      </c>
      <c r="F79" s="193">
        <f>E79-D79</f>
        <v>164</v>
      </c>
      <c r="G79" s="335">
        <f>F79*E82</f>
        <v>170.16713091922009</v>
      </c>
      <c r="H79" s="513" t="s">
        <v>1535</v>
      </c>
    </row>
    <row r="80" spans="1:9" ht="28.5" customHeight="1" x14ac:dyDescent="0.2">
      <c r="A80" s="304" t="s">
        <v>953</v>
      </c>
      <c r="B80" s="264" t="s">
        <v>1655</v>
      </c>
      <c r="C80" s="247" t="s">
        <v>1503</v>
      </c>
      <c r="D80" s="555">
        <v>9182</v>
      </c>
      <c r="E80" s="555">
        <v>9319</v>
      </c>
      <c r="F80" s="193">
        <f>E80-D80</f>
        <v>137</v>
      </c>
      <c r="G80" s="335">
        <f>F80*E82</f>
        <v>142.15181058495824</v>
      </c>
      <c r="H80" s="513" t="s">
        <v>1535</v>
      </c>
    </row>
    <row r="81" spans="1:9" ht="15.75" customHeight="1" x14ac:dyDescent="0.2">
      <c r="A81" s="264" t="s">
        <v>969</v>
      </c>
      <c r="B81" s="264" t="s">
        <v>1353</v>
      </c>
      <c r="C81" s="247">
        <v>17028035</v>
      </c>
      <c r="D81" s="193">
        <v>1729</v>
      </c>
      <c r="E81" s="193">
        <v>1756</v>
      </c>
      <c r="F81" s="193">
        <f>E81-D81</f>
        <v>27</v>
      </c>
      <c r="G81" s="336"/>
      <c r="H81" s="13"/>
    </row>
    <row r="82" spans="1:9" ht="43.5" customHeight="1" x14ac:dyDescent="0.2">
      <c r="A82" s="808" t="s">
        <v>972</v>
      </c>
      <c r="B82" s="808"/>
      <c r="C82" s="808"/>
      <c r="D82" s="808"/>
      <c r="E82" s="265">
        <f>SUM(F78:F81)/SUM(F78:F80)</f>
        <v>1.0376044568245126</v>
      </c>
      <c r="F82" s="36"/>
      <c r="G82" s="338"/>
      <c r="H82" s="13"/>
    </row>
    <row r="83" spans="1:9" ht="24" customHeight="1" x14ac:dyDescent="0.2">
      <c r="A83" s="822" t="s">
        <v>954</v>
      </c>
      <c r="B83" s="725" t="s">
        <v>2004</v>
      </c>
      <c r="C83" s="247" t="s">
        <v>1558</v>
      </c>
      <c r="D83" s="193">
        <v>39622</v>
      </c>
      <c r="E83" s="193">
        <v>40225</v>
      </c>
      <c r="F83" s="193">
        <f>E83-D83</f>
        <v>603</v>
      </c>
      <c r="G83" s="337"/>
      <c r="H83" s="114"/>
    </row>
    <row r="84" spans="1:9" ht="24" customHeight="1" x14ac:dyDescent="0.2">
      <c r="A84" s="823"/>
      <c r="B84" s="484" t="s">
        <v>1493</v>
      </c>
      <c r="C84" s="247" t="s">
        <v>1509</v>
      </c>
      <c r="D84" s="193">
        <v>150756</v>
      </c>
      <c r="E84" s="193">
        <v>153637</v>
      </c>
      <c r="F84" s="193">
        <f t="shared" ref="F84:F87" si="29">E84-D84</f>
        <v>2881</v>
      </c>
      <c r="G84" s="337"/>
      <c r="H84" s="567"/>
    </row>
    <row r="85" spans="1:9" ht="42.75" customHeight="1" x14ac:dyDescent="0.2">
      <c r="A85" s="51" t="s">
        <v>955</v>
      </c>
      <c r="B85" s="51" t="s">
        <v>1567</v>
      </c>
      <c r="C85" s="247" t="s">
        <v>1568</v>
      </c>
      <c r="D85" s="555">
        <v>43152</v>
      </c>
      <c r="E85" s="555">
        <v>43750</v>
      </c>
      <c r="F85" s="193">
        <f t="shared" ref="F85" si="30">E85-D85</f>
        <v>598</v>
      </c>
      <c r="G85" s="337"/>
      <c r="H85" s="514" t="s">
        <v>1535</v>
      </c>
      <c r="I85" s="498"/>
    </row>
    <row r="86" spans="1:9" ht="33" customHeight="1" x14ac:dyDescent="0.2">
      <c r="A86" s="304" t="s">
        <v>956</v>
      </c>
      <c r="B86" s="304" t="s">
        <v>1497</v>
      </c>
      <c r="C86" s="247" t="s">
        <v>1501</v>
      </c>
      <c r="D86" s="555">
        <v>30380</v>
      </c>
      <c r="E86" s="583">
        <v>30880</v>
      </c>
      <c r="F86" s="333">
        <f t="shared" si="29"/>
        <v>500</v>
      </c>
      <c r="G86" s="337"/>
      <c r="H86" s="514" t="s">
        <v>1535</v>
      </c>
      <c r="I86" s="125"/>
    </row>
    <row r="87" spans="1:9" ht="31.5" customHeight="1" x14ac:dyDescent="0.2">
      <c r="A87" s="51" t="s">
        <v>1029</v>
      </c>
      <c r="B87" s="51" t="s">
        <v>1519</v>
      </c>
      <c r="C87" s="247" t="s">
        <v>1520</v>
      </c>
      <c r="D87" s="555">
        <v>12823</v>
      </c>
      <c r="E87" s="555">
        <v>13960</v>
      </c>
      <c r="F87" s="333">
        <f t="shared" si="29"/>
        <v>1137</v>
      </c>
      <c r="G87" s="584"/>
      <c r="H87" s="514" t="s">
        <v>1535</v>
      </c>
      <c r="I87" s="125"/>
    </row>
    <row r="88" spans="1:9" ht="24" customHeight="1" x14ac:dyDescent="0.2">
      <c r="A88" s="51" t="s">
        <v>1626</v>
      </c>
      <c r="B88" s="301" t="s">
        <v>1621</v>
      </c>
      <c r="C88" s="247" t="s">
        <v>1627</v>
      </c>
      <c r="D88" s="193">
        <v>771</v>
      </c>
      <c r="E88" s="193">
        <v>793</v>
      </c>
      <c r="F88" s="535">
        <f t="shared" ref="F88" si="31">E88-D88</f>
        <v>22</v>
      </c>
      <c r="G88" s="337"/>
      <c r="H88" s="514"/>
    </row>
    <row r="89" spans="1:9" ht="27.75" customHeight="1" x14ac:dyDescent="0.2">
      <c r="A89" s="51"/>
      <c r="B89" s="673" t="s">
        <v>1044</v>
      </c>
      <c r="C89" s="466">
        <f>SUM('Общ. счетчики'!G50:G50)</f>
        <v>6480</v>
      </c>
      <c r="D89" s="193"/>
      <c r="E89" s="193"/>
      <c r="F89" s="467">
        <f>SUM(F78:F87)</f>
        <v>6464</v>
      </c>
      <c r="G89" s="536">
        <f>C89-F89</f>
        <v>16</v>
      </c>
      <c r="H89" s="8"/>
    </row>
    <row r="90" spans="1:9" ht="21.75" customHeight="1" x14ac:dyDescent="0.2">
      <c r="A90" s="481"/>
      <c r="B90" s="672" t="s">
        <v>1485</v>
      </c>
      <c r="C90" s="302">
        <f>'Общ. счетчики'!G46</f>
        <v>2355</v>
      </c>
      <c r="D90" s="481"/>
      <c r="E90" s="481"/>
      <c r="F90" s="483">
        <f>F88</f>
        <v>22</v>
      </c>
      <c r="G90" s="556"/>
    </row>
    <row r="91" spans="1:9" ht="18" customHeight="1" x14ac:dyDescent="0.2">
      <c r="A91" s="266" t="s">
        <v>1045</v>
      </c>
      <c r="B91" s="259"/>
      <c r="C91" s="193"/>
      <c r="D91" s="193"/>
      <c r="E91" s="193"/>
      <c r="F91" s="193"/>
      <c r="G91" s="32"/>
    </row>
    <row r="92" spans="1:9" ht="38.25" customHeight="1" x14ac:dyDescent="0.2">
      <c r="A92" s="51" t="s">
        <v>1645</v>
      </c>
      <c r="B92" s="551" t="s">
        <v>1646</v>
      </c>
      <c r="C92" s="247">
        <v>11323464</v>
      </c>
      <c r="D92" s="193">
        <v>26753</v>
      </c>
      <c r="E92" s="193">
        <v>26753</v>
      </c>
      <c r="F92" s="555">
        <f>E92-D92</f>
        <v>0</v>
      </c>
      <c r="G92" s="32"/>
    </row>
    <row r="94" spans="1:9" ht="21" customHeight="1" x14ac:dyDescent="0.2">
      <c r="A94" s="51" t="s">
        <v>1960</v>
      </c>
      <c r="B94" s="735" t="s">
        <v>1961</v>
      </c>
      <c r="C94" s="247" t="s">
        <v>1385</v>
      </c>
      <c r="D94" s="555">
        <v>71654</v>
      </c>
      <c r="E94" s="555">
        <v>72158</v>
      </c>
      <c r="F94" s="544">
        <f>E94-D94</f>
        <v>504</v>
      </c>
    </row>
    <row r="95" spans="1:9" ht="21" customHeight="1" x14ac:dyDescent="0.2">
      <c r="A95" s="51" t="s">
        <v>1960</v>
      </c>
      <c r="B95" s="734" t="s">
        <v>1962</v>
      </c>
      <c r="C95" s="247" t="s">
        <v>1965</v>
      </c>
      <c r="D95" s="193">
        <v>11231</v>
      </c>
      <c r="E95" s="555">
        <v>11889</v>
      </c>
      <c r="F95" s="544">
        <f>E95-D95</f>
        <v>658</v>
      </c>
    </row>
    <row r="96" spans="1:9" x14ac:dyDescent="0.2">
      <c r="E96" t="s">
        <v>1386</v>
      </c>
      <c r="F96" s="466">
        <f>SUM(F94:F95)</f>
        <v>1162</v>
      </c>
    </row>
    <row r="97" spans="1:6" x14ac:dyDescent="0.2">
      <c r="F97" s="109"/>
    </row>
    <row r="98" spans="1:6" x14ac:dyDescent="0.2">
      <c r="D98" s="127" t="s">
        <v>1392</v>
      </c>
      <c r="E98" s="127"/>
      <c r="F98" s="127" t="s">
        <v>1393</v>
      </c>
    </row>
    <row r="99" spans="1:6" x14ac:dyDescent="0.2">
      <c r="A99" t="s">
        <v>1387</v>
      </c>
      <c r="C99" t="s">
        <v>1388</v>
      </c>
      <c r="D99" s="341">
        <v>17347.5</v>
      </c>
      <c r="F99" s="342">
        <f>F96/D103*D99</f>
        <v>456.91982854565282</v>
      </c>
    </row>
    <row r="100" spans="1:6" x14ac:dyDescent="0.2">
      <c r="C100" t="s">
        <v>1389</v>
      </c>
      <c r="D100">
        <v>16483.400000000001</v>
      </c>
      <c r="F100" s="342">
        <f>F96/D103*D100</f>
        <v>434.16009810343934</v>
      </c>
    </row>
    <row r="101" spans="1:6" x14ac:dyDescent="0.2">
      <c r="C101" t="s">
        <v>1390</v>
      </c>
      <c r="D101">
        <v>6275.6</v>
      </c>
      <c r="F101" s="342">
        <f>F96/D103*D101</f>
        <v>165.29448485494157</v>
      </c>
    </row>
    <row r="102" spans="1:6" x14ac:dyDescent="0.2">
      <c r="C102" t="s">
        <v>1391</v>
      </c>
      <c r="D102">
        <v>4010.2</v>
      </c>
      <c r="F102" s="342">
        <f>F96/D103*D102</f>
        <v>105.62558849596638</v>
      </c>
    </row>
    <row r="103" spans="1:6" x14ac:dyDescent="0.2">
      <c r="D103" s="344">
        <f>SUM(D99:D102)</f>
        <v>44116.7</v>
      </c>
      <c r="E103" s="13"/>
      <c r="F103" s="343">
        <f>SUM(F99:F102)</f>
        <v>1162.0000000000002</v>
      </c>
    </row>
  </sheetData>
  <customSheetViews>
    <customSheetView guid="{59BB3A05-2517-4212-B4B0-766CE27362F6}" showPageBreaks="1" fitToPage="1" printArea="1" state="hidden" view="pageBreakPreview">
      <selection activeCell="E7" sqref="E7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view="pageBreakPreview" topLeftCell="A91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C14" sqref="C14"/>
    </sheetView>
  </sheetViews>
  <sheetFormatPr defaultColWidth="9.140625" defaultRowHeight="12.75" x14ac:dyDescent="0.2"/>
  <cols>
    <col min="1" max="1" width="6.28515625" style="379" customWidth="1"/>
    <col min="2" max="2" width="32.85546875" style="379" customWidth="1"/>
    <col min="3" max="3" width="16.85546875" style="379" customWidth="1"/>
    <col min="4" max="4" width="14.5703125" style="394" customWidth="1"/>
    <col min="5" max="5" width="16.42578125" style="379" customWidth="1"/>
    <col min="6" max="6" width="9.7109375" style="379" customWidth="1"/>
    <col min="7" max="7" width="16" style="380" customWidth="1"/>
    <col min="8" max="16384" width="9.140625" style="379"/>
  </cols>
  <sheetData>
    <row r="1" spans="1:7" ht="21" x14ac:dyDescent="0.2">
      <c r="A1" s="834"/>
      <c r="B1" s="834"/>
      <c r="C1" s="834"/>
      <c r="D1" s="834"/>
      <c r="E1" s="834"/>
    </row>
    <row r="2" spans="1:7" ht="42" customHeight="1" x14ac:dyDescent="0.2">
      <c r="A2" s="835" t="s">
        <v>1433</v>
      </c>
      <c r="B2" s="835"/>
      <c r="C2" s="835"/>
      <c r="D2" s="835"/>
      <c r="E2" s="835"/>
    </row>
    <row r="3" spans="1:7" ht="20.25" customHeight="1" x14ac:dyDescent="0.2">
      <c r="A3" s="836" t="s">
        <v>1429</v>
      </c>
      <c r="B3" s="836"/>
      <c r="C3" s="836"/>
      <c r="D3" s="836"/>
      <c r="E3" s="836"/>
      <c r="F3" s="381"/>
    </row>
    <row r="4" spans="1:7" ht="31.5" customHeight="1" x14ac:dyDescent="0.35">
      <c r="A4" s="833" t="s">
        <v>1431</v>
      </c>
      <c r="B4" s="833"/>
      <c r="C4" s="382"/>
      <c r="D4" s="383"/>
      <c r="E4" s="455">
        <v>25188</v>
      </c>
    </row>
    <row r="5" spans="1:7" ht="15" x14ac:dyDescent="0.25">
      <c r="A5" s="377">
        <v>44234.6</v>
      </c>
      <c r="B5" s="384" t="s">
        <v>1337</v>
      </c>
      <c r="C5" s="385"/>
      <c r="D5" s="385"/>
      <c r="E5" s="386"/>
    </row>
    <row r="6" spans="1:7" ht="15" x14ac:dyDescent="0.25">
      <c r="A6" s="384" t="s">
        <v>1430</v>
      </c>
      <c r="B6" s="294">
        <f>E4*4.6/A5</f>
        <v>2.6193251436658178</v>
      </c>
      <c r="C6" s="385" t="s">
        <v>1030</v>
      </c>
      <c r="D6" s="385"/>
      <c r="E6" s="386"/>
    </row>
    <row r="7" spans="1:7" ht="15" x14ac:dyDescent="0.25">
      <c r="A7" s="387" t="s">
        <v>1020</v>
      </c>
      <c r="B7" s="387"/>
      <c r="C7" s="387"/>
      <c r="D7" s="387"/>
      <c r="E7" s="386"/>
    </row>
    <row r="8" spans="1:7" ht="15" x14ac:dyDescent="0.25">
      <c r="A8" s="384" t="s">
        <v>1434</v>
      </c>
      <c r="B8" s="384"/>
      <c r="C8" s="384"/>
      <c r="D8" s="384"/>
      <c r="E8" s="386"/>
    </row>
    <row r="9" spans="1:7" ht="15" x14ac:dyDescent="0.25">
      <c r="A9" s="832" t="s">
        <v>1025</v>
      </c>
      <c r="B9" s="832"/>
      <c r="C9" s="832"/>
      <c r="D9" s="832"/>
      <c r="E9" s="388"/>
    </row>
    <row r="10" spans="1:7" ht="15" x14ac:dyDescent="0.25">
      <c r="A10" s="384" t="s">
        <v>1021</v>
      </c>
      <c r="B10" s="384"/>
      <c r="C10" s="384"/>
      <c r="D10" s="384"/>
      <c r="E10" s="388"/>
    </row>
    <row r="11" spans="1:7" ht="15" x14ac:dyDescent="0.25">
      <c r="A11" s="832" t="s">
        <v>1026</v>
      </c>
      <c r="B11" s="832"/>
      <c r="C11" s="832"/>
      <c r="D11" s="832"/>
      <c r="E11" s="389"/>
    </row>
    <row r="12" spans="1:7" ht="15" x14ac:dyDescent="0.25">
      <c r="A12" s="390"/>
      <c r="B12" s="390"/>
      <c r="C12" s="390"/>
      <c r="D12" s="390"/>
      <c r="E12" s="391"/>
      <c r="F12" s="392"/>
    </row>
    <row r="13" spans="1:7" ht="15" x14ac:dyDescent="0.25">
      <c r="B13" s="393"/>
      <c r="C13" s="296" t="s">
        <v>2013</v>
      </c>
    </row>
    <row r="14" spans="1:7" s="399" customFormat="1" ht="25.5" x14ac:dyDescent="0.2">
      <c r="A14" s="395" t="s">
        <v>23</v>
      </c>
      <c r="B14" s="396" t="s">
        <v>24</v>
      </c>
      <c r="C14" s="396"/>
      <c r="D14" s="395" t="s">
        <v>26</v>
      </c>
      <c r="E14" s="397" t="s">
        <v>25</v>
      </c>
      <c r="F14" s="395" t="s">
        <v>1022</v>
      </c>
      <c r="G14" s="398" t="s">
        <v>1023</v>
      </c>
    </row>
    <row r="15" spans="1:7" ht="15" x14ac:dyDescent="0.25">
      <c r="A15" s="400"/>
      <c r="B15" s="401" t="s">
        <v>27</v>
      </c>
      <c r="C15" s="401"/>
      <c r="D15" s="402"/>
      <c r="E15" s="403"/>
      <c r="F15" s="402"/>
      <c r="G15" s="402"/>
    </row>
    <row r="16" spans="1:7" ht="15" x14ac:dyDescent="0.25">
      <c r="A16" s="400"/>
      <c r="B16" s="404" t="s">
        <v>71</v>
      </c>
      <c r="C16" s="400"/>
      <c r="D16" s="405"/>
      <c r="E16" s="403"/>
      <c r="F16" s="402"/>
      <c r="G16" s="402"/>
    </row>
    <row r="17" spans="1:7" ht="15" x14ac:dyDescent="0.25">
      <c r="A17" s="400">
        <v>1</v>
      </c>
      <c r="B17" s="406" t="s">
        <v>72</v>
      </c>
      <c r="C17" s="407" t="s">
        <v>73</v>
      </c>
      <c r="D17" s="402">
        <v>147.4</v>
      </c>
      <c r="E17" s="403">
        <f>$E$4*'МОП корп. 1'!D17/$A$5</f>
        <v>83.9322882992047</v>
      </c>
      <c r="F17" s="402">
        <v>4.5999999999999996</v>
      </c>
      <c r="G17" s="402">
        <f>E17*F17</f>
        <v>386.08852617634159</v>
      </c>
    </row>
    <row r="18" spans="1:7" ht="15" x14ac:dyDescent="0.25">
      <c r="A18" s="400">
        <f>A17+1</f>
        <v>2</v>
      </c>
      <c r="B18" s="406" t="s">
        <v>74</v>
      </c>
      <c r="C18" s="407" t="s">
        <v>75</v>
      </c>
      <c r="D18" s="402">
        <v>92.7</v>
      </c>
      <c r="E18" s="403">
        <f>$E$4*D18/$A$5</f>
        <v>52.785095829961165</v>
      </c>
      <c r="F18" s="402">
        <v>4.5999999999999996</v>
      </c>
      <c r="G18" s="402">
        <f t="shared" ref="G18:G24" si="0">E18*F18</f>
        <v>242.81144081782134</v>
      </c>
    </row>
    <row r="19" spans="1:7" ht="15" x14ac:dyDescent="0.25">
      <c r="A19" s="400">
        <f>A18+1</f>
        <v>3</v>
      </c>
      <c r="B19" s="406" t="s">
        <v>76</v>
      </c>
      <c r="C19" s="407" t="s">
        <v>77</v>
      </c>
      <c r="D19" s="402">
        <v>144.19999999999999</v>
      </c>
      <c r="E19" s="403">
        <f>$E$4*D19/$A$5</f>
        <v>82.110149068828463</v>
      </c>
      <c r="F19" s="402">
        <v>4.5999999999999996</v>
      </c>
      <c r="G19" s="402">
        <f t="shared" si="0"/>
        <v>377.70668571661088</v>
      </c>
    </row>
    <row r="20" spans="1:7" ht="15" customHeight="1" x14ac:dyDescent="0.25">
      <c r="A20" s="400">
        <f t="shared" ref="A20:A27" si="1">A19+1</f>
        <v>4</v>
      </c>
      <c r="B20" s="408" t="s">
        <v>954</v>
      </c>
      <c r="C20" s="407" t="s">
        <v>1398</v>
      </c>
      <c r="D20" s="409">
        <v>315.5</v>
      </c>
      <c r="E20" s="403">
        <f>$E$4*D20/$A$5</f>
        <v>179.65153974490559</v>
      </c>
      <c r="F20" s="402">
        <v>4.5999999999999996</v>
      </c>
      <c r="G20" s="402">
        <f t="shared" si="0"/>
        <v>826.39708282656568</v>
      </c>
    </row>
    <row r="21" spans="1:7" ht="15" x14ac:dyDescent="0.25">
      <c r="A21" s="400">
        <f t="shared" si="1"/>
        <v>5</v>
      </c>
      <c r="B21" s="406" t="s">
        <v>78</v>
      </c>
      <c r="C21" s="407" t="s">
        <v>79</v>
      </c>
      <c r="D21" s="402">
        <v>186.6</v>
      </c>
      <c r="E21" s="403">
        <f t="shared" ref="E21:E23" si="2">$E$4*D21/$A$5</f>
        <v>106.25349387131341</v>
      </c>
      <c r="F21" s="402">
        <v>4.5999999999999996</v>
      </c>
      <c r="G21" s="402">
        <f>E21*F21</f>
        <v>488.76607180804166</v>
      </c>
    </row>
    <row r="22" spans="1:7" ht="15" x14ac:dyDescent="0.25">
      <c r="A22" s="400">
        <f t="shared" si="1"/>
        <v>6</v>
      </c>
      <c r="B22" s="406" t="s">
        <v>80</v>
      </c>
      <c r="C22" s="407" t="s">
        <v>81</v>
      </c>
      <c r="D22" s="402">
        <v>207.3</v>
      </c>
      <c r="E22" s="403">
        <f t="shared" si="2"/>
        <v>118.0404570178096</v>
      </c>
      <c r="F22" s="402">
        <v>4.5999999999999996</v>
      </c>
      <c r="G22" s="402">
        <f t="shared" si="0"/>
        <v>542.9861022819241</v>
      </c>
    </row>
    <row r="23" spans="1:7" ht="24" customHeight="1" x14ac:dyDescent="0.25">
      <c r="A23" s="400">
        <f t="shared" si="1"/>
        <v>7</v>
      </c>
      <c r="B23" s="410" t="s">
        <v>1334</v>
      </c>
      <c r="C23" s="407" t="s">
        <v>79</v>
      </c>
      <c r="D23" s="402">
        <f>96.1+62.8</f>
        <v>158.89999999999998</v>
      </c>
      <c r="E23" s="403">
        <f t="shared" si="2"/>
        <v>90.480601158369225</v>
      </c>
      <c r="F23" s="402">
        <v>4.5999999999999996</v>
      </c>
      <c r="G23" s="402">
        <f t="shared" si="0"/>
        <v>416.21076532849838</v>
      </c>
    </row>
    <row r="24" spans="1:7" ht="17.25" customHeight="1" x14ac:dyDescent="0.25">
      <c r="A24" s="400">
        <v>8</v>
      </c>
      <c r="B24" s="408" t="s">
        <v>1335</v>
      </c>
      <c r="C24" s="411" t="s">
        <v>105</v>
      </c>
      <c r="D24" s="402">
        <v>143.19999999999999</v>
      </c>
      <c r="E24" s="403">
        <f>$E$4*D24/$A$5</f>
        <v>81.540730559335898</v>
      </c>
      <c r="F24" s="402">
        <v>4.5999999999999996</v>
      </c>
      <c r="G24" s="402">
        <f t="shared" si="0"/>
        <v>375.0873605729451</v>
      </c>
    </row>
    <row r="25" spans="1:7" ht="15" x14ac:dyDescent="0.25">
      <c r="A25" s="400"/>
      <c r="B25" s="412" t="s">
        <v>71</v>
      </c>
      <c r="C25" s="413"/>
      <c r="D25" s="414">
        <f>SUM(D17:D24)</f>
        <v>1395.8</v>
      </c>
      <c r="E25" s="414">
        <f>SUM(E17:E24)</f>
        <v>794.79435554972804</v>
      </c>
      <c r="F25" s="402">
        <v>4.5999999999999996</v>
      </c>
      <c r="G25" s="415">
        <f>SUM(G17:G24)</f>
        <v>3656.054035528749</v>
      </c>
    </row>
    <row r="26" spans="1:7" ht="15" x14ac:dyDescent="0.25">
      <c r="A26" s="400">
        <f>A23+1</f>
        <v>8</v>
      </c>
      <c r="B26" s="412" t="str">
        <f>'[1]Под 6'!A6</f>
        <v>Л/ 01</v>
      </c>
      <c r="C26" s="416" t="s">
        <v>292</v>
      </c>
      <c r="D26" s="414">
        <v>83.8</v>
      </c>
      <c r="E26" s="403">
        <f>$E$4*D26/$A$5</f>
        <v>47.717271095477294</v>
      </c>
      <c r="F26" s="402">
        <v>4.5999999999999996</v>
      </c>
      <c r="G26" s="415">
        <f>E26*F26</f>
        <v>219.49944703919553</v>
      </c>
    </row>
    <row r="27" spans="1:7" ht="15" x14ac:dyDescent="0.25">
      <c r="A27" s="400">
        <f t="shared" si="1"/>
        <v>9</v>
      </c>
      <c r="B27" s="412" t="str">
        <f>'[1]Под 6'!A7</f>
        <v>2</v>
      </c>
      <c r="C27" s="417" t="s">
        <v>293</v>
      </c>
      <c r="D27" s="414">
        <v>45.4</v>
      </c>
      <c r="E27" s="403">
        <f t="shared" ref="E27:E57" si="3">$E$4*D27/$A$5</f>
        <v>25.85160033096264</v>
      </c>
      <c r="F27" s="402">
        <v>4.5999999999999996</v>
      </c>
      <c r="G27" s="415">
        <f t="shared" ref="G27:G90" si="4">E27*F27</f>
        <v>118.91736152242814</v>
      </c>
    </row>
    <row r="28" spans="1:7" ht="15" x14ac:dyDescent="0.25">
      <c r="A28" s="400">
        <f>A27+1</f>
        <v>10</v>
      </c>
      <c r="B28" s="412" t="str">
        <f>'[1]Под 6'!A8</f>
        <v>3</v>
      </c>
      <c r="C28" s="417" t="s">
        <v>293</v>
      </c>
      <c r="D28" s="414">
        <v>45.4</v>
      </c>
      <c r="E28" s="403">
        <f t="shared" si="3"/>
        <v>25.85160033096264</v>
      </c>
      <c r="F28" s="402">
        <v>4.5999999999999996</v>
      </c>
      <c r="G28" s="415">
        <f t="shared" si="4"/>
        <v>118.91736152242814</v>
      </c>
    </row>
    <row r="29" spans="1:7" ht="15" x14ac:dyDescent="0.25">
      <c r="A29" s="400">
        <f>A28+1</f>
        <v>11</v>
      </c>
      <c r="B29" s="412" t="str">
        <f>'[1]Под 6'!A9</f>
        <v>4</v>
      </c>
      <c r="C29" s="418" t="s">
        <v>294</v>
      </c>
      <c r="D29" s="414">
        <v>108.3</v>
      </c>
      <c r="E29" s="403">
        <f t="shared" si="3"/>
        <v>61.668024578045241</v>
      </c>
      <c r="F29" s="402">
        <v>4.5999999999999996</v>
      </c>
      <c r="G29" s="415">
        <f t="shared" si="4"/>
        <v>283.67291305900807</v>
      </c>
    </row>
    <row r="30" spans="1:7" ht="15" x14ac:dyDescent="0.25">
      <c r="A30" s="400">
        <f t="shared" ref="A30:A93" si="5">A29+1</f>
        <v>12</v>
      </c>
      <c r="B30" s="412" t="str">
        <f>'[1]Под 6'!A10</f>
        <v>5</v>
      </c>
      <c r="C30" s="418" t="s">
        <v>295</v>
      </c>
      <c r="D30" s="414">
        <v>58.4</v>
      </c>
      <c r="E30" s="403">
        <f t="shared" si="3"/>
        <v>33.25404095436604</v>
      </c>
      <c r="F30" s="402">
        <v>4.5999999999999996</v>
      </c>
      <c r="G30" s="415">
        <f t="shared" si="4"/>
        <v>152.96858839008377</v>
      </c>
    </row>
    <row r="31" spans="1:7" ht="15" x14ac:dyDescent="0.25">
      <c r="A31" s="400">
        <f t="shared" si="5"/>
        <v>13</v>
      </c>
      <c r="B31" s="412" t="str">
        <f>'[1]Под 6'!A11</f>
        <v>П/ 06</v>
      </c>
      <c r="C31" s="419" t="s">
        <v>296</v>
      </c>
      <c r="D31" s="414">
        <v>100.7</v>
      </c>
      <c r="E31" s="403">
        <f t="shared" si="3"/>
        <v>57.340443905901722</v>
      </c>
      <c r="F31" s="402">
        <v>4.5999999999999996</v>
      </c>
      <c r="G31" s="415">
        <f t="shared" si="4"/>
        <v>263.76604196714788</v>
      </c>
    </row>
    <row r="32" spans="1:7" ht="15" x14ac:dyDescent="0.25">
      <c r="A32" s="400">
        <f t="shared" si="5"/>
        <v>14</v>
      </c>
      <c r="B32" s="412" t="str">
        <f>'[1]Под 6'!A12</f>
        <v>7</v>
      </c>
      <c r="C32" s="419" t="s">
        <v>297</v>
      </c>
      <c r="D32" s="414">
        <v>80.599999999999994</v>
      </c>
      <c r="E32" s="403">
        <f t="shared" si="3"/>
        <v>45.895131865101071</v>
      </c>
      <c r="F32" s="402">
        <v>4.5999999999999996</v>
      </c>
      <c r="G32" s="415">
        <f t="shared" si="4"/>
        <v>211.1176065794649</v>
      </c>
    </row>
    <row r="33" spans="1:7" ht="15" x14ac:dyDescent="0.25">
      <c r="A33" s="400">
        <f t="shared" si="5"/>
        <v>15</v>
      </c>
      <c r="B33" s="412" t="str">
        <f>'[1]Под 6'!A13</f>
        <v>8</v>
      </c>
      <c r="C33" s="419" t="s">
        <v>298</v>
      </c>
      <c r="D33" s="414">
        <v>111.3</v>
      </c>
      <c r="E33" s="403">
        <f t="shared" si="3"/>
        <v>63.376280106522948</v>
      </c>
      <c r="F33" s="402">
        <v>4.5999999999999996</v>
      </c>
      <c r="G33" s="415">
        <f t="shared" si="4"/>
        <v>291.53088849000557</v>
      </c>
    </row>
    <row r="34" spans="1:7" ht="15" x14ac:dyDescent="0.25">
      <c r="A34" s="400">
        <f t="shared" si="5"/>
        <v>16</v>
      </c>
      <c r="B34" s="412" t="str">
        <f>'[1]Под 6'!A14</f>
        <v>9</v>
      </c>
      <c r="C34" s="419" t="s">
        <v>299</v>
      </c>
      <c r="D34" s="414">
        <v>86.9</v>
      </c>
      <c r="E34" s="403">
        <f t="shared" si="3"/>
        <v>49.482468474904266</v>
      </c>
      <c r="F34" s="402">
        <v>4.5999999999999996</v>
      </c>
      <c r="G34" s="415">
        <f t="shared" si="4"/>
        <v>227.61935498455961</v>
      </c>
    </row>
    <row r="35" spans="1:7" ht="15" x14ac:dyDescent="0.25">
      <c r="A35" s="400">
        <f t="shared" si="5"/>
        <v>17</v>
      </c>
      <c r="B35" s="412" t="str">
        <f>'[1]Под 6'!A15</f>
        <v>Л/10</v>
      </c>
      <c r="C35" s="419" t="s">
        <v>300</v>
      </c>
      <c r="D35" s="414">
        <v>84.4</v>
      </c>
      <c r="E35" s="403">
        <f t="shared" si="3"/>
        <v>48.058922201172841</v>
      </c>
      <c r="F35" s="402">
        <v>4.5999999999999996</v>
      </c>
      <c r="G35" s="415">
        <f t="shared" si="4"/>
        <v>221.07104212539505</v>
      </c>
    </row>
    <row r="36" spans="1:7" ht="15" x14ac:dyDescent="0.25">
      <c r="A36" s="400">
        <f t="shared" si="5"/>
        <v>18</v>
      </c>
      <c r="B36" s="412" t="str">
        <f>'[1]Под 6'!A16</f>
        <v>11</v>
      </c>
      <c r="C36" s="417" t="s">
        <v>301</v>
      </c>
      <c r="D36" s="414">
        <v>44.5</v>
      </c>
      <c r="E36" s="403">
        <f t="shared" si="3"/>
        <v>25.33912367241933</v>
      </c>
      <c r="F36" s="402">
        <v>4.5999999999999996</v>
      </c>
      <c r="G36" s="415">
        <f t="shared" si="4"/>
        <v>116.55996889312891</v>
      </c>
    </row>
    <row r="37" spans="1:7" ht="15" x14ac:dyDescent="0.25">
      <c r="A37" s="400">
        <f t="shared" si="5"/>
        <v>19</v>
      </c>
      <c r="B37" s="412" t="str">
        <f>'[1]Под 6'!A17</f>
        <v>12</v>
      </c>
      <c r="C37" s="420" t="s">
        <v>302</v>
      </c>
      <c r="D37" s="414">
        <v>45.3</v>
      </c>
      <c r="E37" s="403">
        <f t="shared" si="3"/>
        <v>25.794658480013382</v>
      </c>
      <c r="F37" s="402">
        <v>4.5999999999999996</v>
      </c>
      <c r="G37" s="415">
        <f t="shared" si="4"/>
        <v>118.65542900806155</v>
      </c>
    </row>
    <row r="38" spans="1:7" ht="15" x14ac:dyDescent="0.25">
      <c r="A38" s="400">
        <f t="shared" si="5"/>
        <v>20</v>
      </c>
      <c r="B38" s="412" t="str">
        <f>'[1]Под 6'!A18</f>
        <v>13</v>
      </c>
      <c r="C38" s="421" t="s">
        <v>303</v>
      </c>
      <c r="D38" s="414">
        <f>107.8</f>
        <v>107.8</v>
      </c>
      <c r="E38" s="403">
        <f t="shared" si="3"/>
        <v>61.383315323298959</v>
      </c>
      <c r="F38" s="402">
        <v>4.5999999999999996</v>
      </c>
      <c r="G38" s="415">
        <f t="shared" si="4"/>
        <v>282.36325048717521</v>
      </c>
    </row>
    <row r="39" spans="1:7" ht="15" x14ac:dyDescent="0.25">
      <c r="A39" s="400">
        <f t="shared" si="5"/>
        <v>21</v>
      </c>
      <c r="B39" s="412" t="str">
        <f>'[1]Под 6'!A19</f>
        <v>14</v>
      </c>
      <c r="C39" s="421" t="s">
        <v>304</v>
      </c>
      <c r="D39" s="414">
        <v>57.3</v>
      </c>
      <c r="E39" s="403">
        <f t="shared" si="3"/>
        <v>32.627680593924211</v>
      </c>
      <c r="F39" s="402">
        <v>4.5999999999999996</v>
      </c>
      <c r="G39" s="415">
        <f t="shared" si="4"/>
        <v>150.08733073205136</v>
      </c>
    </row>
    <row r="40" spans="1:7" ht="15" x14ac:dyDescent="0.25">
      <c r="A40" s="400">
        <f t="shared" si="5"/>
        <v>22</v>
      </c>
      <c r="B40" s="412" t="str">
        <f>'[1]Под 6'!A20</f>
        <v>П/ 15</v>
      </c>
      <c r="C40" s="418" t="s">
        <v>305</v>
      </c>
      <c r="D40" s="414">
        <v>110.6</v>
      </c>
      <c r="E40" s="403">
        <f t="shared" si="3"/>
        <v>62.97768714987815</v>
      </c>
      <c r="F40" s="402">
        <v>4.5999999999999996</v>
      </c>
      <c r="G40" s="415">
        <f t="shared" si="4"/>
        <v>289.69736088943949</v>
      </c>
    </row>
    <row r="41" spans="1:7" ht="15" x14ac:dyDescent="0.25">
      <c r="A41" s="400">
        <f t="shared" si="5"/>
        <v>23</v>
      </c>
      <c r="B41" s="412" t="str">
        <f>'[1]Под 6'!A21</f>
        <v>16</v>
      </c>
      <c r="C41" s="419" t="s">
        <v>306</v>
      </c>
      <c r="D41" s="414">
        <v>79.3</v>
      </c>
      <c r="E41" s="403">
        <f t="shared" si="3"/>
        <v>45.154887802760733</v>
      </c>
      <c r="F41" s="402">
        <v>4.5999999999999996</v>
      </c>
      <c r="G41" s="415">
        <f t="shared" si="4"/>
        <v>207.71248389269937</v>
      </c>
    </row>
    <row r="42" spans="1:7" ht="15" x14ac:dyDescent="0.25">
      <c r="A42" s="400">
        <f t="shared" si="5"/>
        <v>24</v>
      </c>
      <c r="B42" s="412" t="str">
        <f>'[1]Под 6'!A22</f>
        <v>17</v>
      </c>
      <c r="C42" s="419" t="s">
        <v>307</v>
      </c>
      <c r="D42" s="414">
        <v>118.8</v>
      </c>
      <c r="E42" s="403">
        <f t="shared" si="3"/>
        <v>67.646918927717223</v>
      </c>
      <c r="F42" s="402">
        <v>4.5999999999999996</v>
      </c>
      <c r="G42" s="415">
        <f t="shared" si="4"/>
        <v>311.1758270674992</v>
      </c>
    </row>
    <row r="43" spans="1:7" ht="15" x14ac:dyDescent="0.25">
      <c r="A43" s="400">
        <f t="shared" si="5"/>
        <v>25</v>
      </c>
      <c r="B43" s="412" t="str">
        <f>'[1]Под 6'!A23</f>
        <v>18</v>
      </c>
      <c r="C43" s="419" t="s">
        <v>308</v>
      </c>
      <c r="D43" s="414">
        <v>85.8</v>
      </c>
      <c r="E43" s="403">
        <f t="shared" si="3"/>
        <v>48.856108114462437</v>
      </c>
      <c r="F43" s="402">
        <v>4.5999999999999996</v>
      </c>
      <c r="G43" s="415">
        <f t="shared" si="4"/>
        <v>224.7380973265272</v>
      </c>
    </row>
    <row r="44" spans="1:7" ht="15" x14ac:dyDescent="0.25">
      <c r="A44" s="400">
        <f t="shared" si="5"/>
        <v>26</v>
      </c>
      <c r="B44" s="412" t="str">
        <f>'[1]Под 6'!A24</f>
        <v>Л/ 19</v>
      </c>
      <c r="C44" s="419" t="s">
        <v>309</v>
      </c>
      <c r="D44" s="414">
        <v>84.9</v>
      </c>
      <c r="E44" s="403">
        <f t="shared" si="3"/>
        <v>48.34363145591913</v>
      </c>
      <c r="F44" s="402">
        <v>4.5999999999999996</v>
      </c>
      <c r="G44" s="415">
        <f t="shared" si="4"/>
        <v>222.38070469722797</v>
      </c>
    </row>
    <row r="45" spans="1:7" ht="15" x14ac:dyDescent="0.25">
      <c r="A45" s="400">
        <f t="shared" si="5"/>
        <v>27</v>
      </c>
      <c r="B45" s="412" t="str">
        <f>'[1]Под 6'!A25</f>
        <v>20</v>
      </c>
      <c r="C45" s="421" t="s">
        <v>310</v>
      </c>
      <c r="D45" s="414">
        <v>44.6</v>
      </c>
      <c r="E45" s="403">
        <f t="shared" si="3"/>
        <v>25.396065523368588</v>
      </c>
      <c r="F45" s="402">
        <v>4.5999999999999996</v>
      </c>
      <c r="G45" s="415">
        <f t="shared" si="4"/>
        <v>116.82190140749549</v>
      </c>
    </row>
    <row r="46" spans="1:7" ht="15" x14ac:dyDescent="0.25">
      <c r="A46" s="400">
        <f t="shared" si="5"/>
        <v>28</v>
      </c>
      <c r="B46" s="412" t="str">
        <f>'[1]Под 6'!A26</f>
        <v>21</v>
      </c>
      <c r="C46" s="421" t="s">
        <v>311</v>
      </c>
      <c r="D46" s="414">
        <v>45.6</v>
      </c>
      <c r="E46" s="403">
        <f t="shared" si="3"/>
        <v>25.965484032861156</v>
      </c>
      <c r="F46" s="402">
        <v>4.5999999999999996</v>
      </c>
      <c r="G46" s="415">
        <f t="shared" si="4"/>
        <v>119.44122655116131</v>
      </c>
    </row>
    <row r="47" spans="1:7" ht="15" x14ac:dyDescent="0.25">
      <c r="A47" s="400">
        <f t="shared" si="5"/>
        <v>29</v>
      </c>
      <c r="B47" s="412" t="str">
        <f>'[1]Под 6'!A27</f>
        <v>22</v>
      </c>
      <c r="C47" s="421" t="s">
        <v>312</v>
      </c>
      <c r="D47" s="414">
        <v>106.6</v>
      </c>
      <c r="E47" s="403">
        <f t="shared" si="3"/>
        <v>60.700013111907872</v>
      </c>
      <c r="F47" s="402">
        <v>4.5999999999999996</v>
      </c>
      <c r="G47" s="415">
        <f t="shared" si="4"/>
        <v>279.22006031477616</v>
      </c>
    </row>
    <row r="48" spans="1:7" ht="15" x14ac:dyDescent="0.25">
      <c r="A48" s="400">
        <f t="shared" si="5"/>
        <v>30</v>
      </c>
      <c r="B48" s="412" t="str">
        <f>'[1]Под 6'!A28</f>
        <v>23</v>
      </c>
      <c r="C48" s="421" t="s">
        <v>313</v>
      </c>
      <c r="D48" s="414">
        <v>57.8</v>
      </c>
      <c r="E48" s="403">
        <f t="shared" si="3"/>
        <v>32.9123898486705</v>
      </c>
      <c r="F48" s="402">
        <v>4.5999999999999996</v>
      </c>
      <c r="G48" s="415">
        <f t="shared" si="4"/>
        <v>151.3969933038843</v>
      </c>
    </row>
    <row r="49" spans="1:7" ht="15" x14ac:dyDescent="0.25">
      <c r="A49" s="400">
        <f t="shared" si="5"/>
        <v>31</v>
      </c>
      <c r="B49" s="412" t="str">
        <f>'[1]Под 6'!A29</f>
        <v>П/ 24</v>
      </c>
      <c r="C49" s="419" t="s">
        <v>314</v>
      </c>
      <c r="D49" s="414">
        <v>99.7</v>
      </c>
      <c r="E49" s="403">
        <f t="shared" si="3"/>
        <v>56.771025396409151</v>
      </c>
      <c r="F49" s="402">
        <v>4.5999999999999996</v>
      </c>
      <c r="G49" s="415">
        <f t="shared" si="4"/>
        <v>261.14671682348205</v>
      </c>
    </row>
    <row r="50" spans="1:7" ht="15" x14ac:dyDescent="0.25">
      <c r="A50" s="400">
        <f t="shared" si="5"/>
        <v>32</v>
      </c>
      <c r="B50" s="412" t="str">
        <f>'[1]Под 6'!A30</f>
        <v>25</v>
      </c>
      <c r="C50" s="419" t="s">
        <v>315</v>
      </c>
      <c r="D50" s="414">
        <f>81</f>
        <v>81</v>
      </c>
      <c r="E50" s="403">
        <f t="shared" si="3"/>
        <v>46.122899268898102</v>
      </c>
      <c r="F50" s="402">
        <v>4.5999999999999996</v>
      </c>
      <c r="G50" s="415">
        <f t="shared" si="4"/>
        <v>212.16533663693124</v>
      </c>
    </row>
    <row r="51" spans="1:7" ht="15" x14ac:dyDescent="0.25">
      <c r="A51" s="400">
        <f t="shared" si="5"/>
        <v>33</v>
      </c>
      <c r="B51" s="412" t="str">
        <f>'[1]Под 6'!A31</f>
        <v>26</v>
      </c>
      <c r="C51" s="421" t="s">
        <v>316</v>
      </c>
      <c r="D51" s="414">
        <v>118.8</v>
      </c>
      <c r="E51" s="403">
        <f t="shared" si="3"/>
        <v>67.646918927717223</v>
      </c>
      <c r="F51" s="402">
        <v>4.5999999999999996</v>
      </c>
      <c r="G51" s="415">
        <f t="shared" si="4"/>
        <v>311.1758270674992</v>
      </c>
    </row>
    <row r="52" spans="1:7" ht="15" x14ac:dyDescent="0.25">
      <c r="A52" s="400">
        <f t="shared" si="5"/>
        <v>34</v>
      </c>
      <c r="B52" s="412" t="str">
        <f>'[1]Под 6'!A32</f>
        <v>27</v>
      </c>
      <c r="C52" s="419" t="s">
        <v>317</v>
      </c>
      <c r="D52" s="414">
        <v>85.3</v>
      </c>
      <c r="E52" s="403">
        <f t="shared" si="3"/>
        <v>48.571398859716147</v>
      </c>
      <c r="F52" s="402">
        <v>4.5999999999999996</v>
      </c>
      <c r="G52" s="415">
        <f t="shared" si="4"/>
        <v>223.42843475469425</v>
      </c>
    </row>
    <row r="53" spans="1:7" ht="15" x14ac:dyDescent="0.25">
      <c r="A53" s="400">
        <f t="shared" si="5"/>
        <v>35</v>
      </c>
      <c r="B53" s="412" t="str">
        <f>'[1]Под 6'!A33</f>
        <v>Л/ 28</v>
      </c>
      <c r="C53" s="419" t="s">
        <v>318</v>
      </c>
      <c r="D53" s="414">
        <v>84</v>
      </c>
      <c r="E53" s="403">
        <f t="shared" si="3"/>
        <v>47.83115479737581</v>
      </c>
      <c r="F53" s="402">
        <v>4.5999999999999996</v>
      </c>
      <c r="G53" s="415">
        <f t="shared" si="4"/>
        <v>220.02331206792871</v>
      </c>
    </row>
    <row r="54" spans="1:7" ht="15" x14ac:dyDescent="0.25">
      <c r="A54" s="400">
        <f t="shared" si="5"/>
        <v>36</v>
      </c>
      <c r="B54" s="412" t="str">
        <f>'[1]Под 6'!A34</f>
        <v>29</v>
      </c>
      <c r="C54" s="419" t="s">
        <v>319</v>
      </c>
      <c r="D54" s="414">
        <v>46.9</v>
      </c>
      <c r="E54" s="403">
        <f t="shared" si="3"/>
        <v>26.705728095201493</v>
      </c>
      <c r="F54" s="402">
        <v>4.5999999999999996</v>
      </c>
      <c r="G54" s="415">
        <f t="shared" si="4"/>
        <v>122.84634923792686</v>
      </c>
    </row>
    <row r="55" spans="1:7" ht="15" x14ac:dyDescent="0.25">
      <c r="A55" s="400">
        <f t="shared" si="5"/>
        <v>37</v>
      </c>
      <c r="B55" s="412" t="str">
        <f>'[1]Под 6'!A35</f>
        <v>30</v>
      </c>
      <c r="C55" s="419" t="s">
        <v>320</v>
      </c>
      <c r="D55" s="414">
        <v>45.1</v>
      </c>
      <c r="E55" s="403">
        <f t="shared" si="3"/>
        <v>25.68077477811487</v>
      </c>
      <c r="F55" s="402">
        <v>4.5999999999999996</v>
      </c>
      <c r="G55" s="415">
        <f t="shared" si="4"/>
        <v>118.13156397932839</v>
      </c>
    </row>
    <row r="56" spans="1:7" ht="15" x14ac:dyDescent="0.25">
      <c r="A56" s="400">
        <f t="shared" si="5"/>
        <v>38</v>
      </c>
      <c r="B56" s="412" t="str">
        <f>'[1]Под 6'!A36</f>
        <v>31</v>
      </c>
      <c r="C56" s="419" t="s">
        <v>321</v>
      </c>
      <c r="D56" s="414">
        <v>110.2</v>
      </c>
      <c r="E56" s="403">
        <f t="shared" si="3"/>
        <v>62.749919746081126</v>
      </c>
      <c r="F56" s="402">
        <v>4.5999999999999996</v>
      </c>
      <c r="G56" s="415">
        <f t="shared" si="4"/>
        <v>288.64963083197318</v>
      </c>
    </row>
    <row r="57" spans="1:7" ht="15" x14ac:dyDescent="0.25">
      <c r="A57" s="400">
        <f t="shared" si="5"/>
        <v>39</v>
      </c>
      <c r="B57" s="412" t="str">
        <f>'[1]Под 6'!A37</f>
        <v>32</v>
      </c>
      <c r="C57" s="419" t="s">
        <v>322</v>
      </c>
      <c r="D57" s="414">
        <v>58.5</v>
      </c>
      <c r="E57" s="403">
        <f t="shared" si="3"/>
        <v>33.310982805315298</v>
      </c>
      <c r="F57" s="402">
        <v>4.5999999999999996</v>
      </c>
      <c r="G57" s="415">
        <f t="shared" si="4"/>
        <v>153.23052090445037</v>
      </c>
    </row>
    <row r="58" spans="1:7" ht="15" x14ac:dyDescent="0.25">
      <c r="A58" s="400">
        <f t="shared" si="5"/>
        <v>40</v>
      </c>
      <c r="B58" s="412" t="str">
        <f>'[1]Под 6'!A38</f>
        <v>П/ 33</v>
      </c>
      <c r="C58" s="419" t="s">
        <v>323</v>
      </c>
      <c r="D58" s="414">
        <v>98.9</v>
      </c>
      <c r="E58" s="403">
        <f t="shared" ref="E58:E89" si="6">$E$4*D58/$A$5</f>
        <v>56.315490588815095</v>
      </c>
      <c r="F58" s="402">
        <v>4.5999999999999996</v>
      </c>
      <c r="G58" s="415">
        <f t="shared" si="4"/>
        <v>259.05125670854943</v>
      </c>
    </row>
    <row r="59" spans="1:7" ht="15" x14ac:dyDescent="0.25">
      <c r="A59" s="400">
        <f t="shared" si="5"/>
        <v>41</v>
      </c>
      <c r="B59" s="412" t="str">
        <f>'[1]Под 6'!A39</f>
        <v>34</v>
      </c>
      <c r="C59" s="419" t="s">
        <v>324</v>
      </c>
      <c r="D59" s="414">
        <v>80.099999999999994</v>
      </c>
      <c r="E59" s="403">
        <f t="shared" si="6"/>
        <v>45.610422610354789</v>
      </c>
      <c r="F59" s="402">
        <v>4.5999999999999996</v>
      </c>
      <c r="G59" s="415">
        <f t="shared" si="4"/>
        <v>209.80794400763202</v>
      </c>
    </row>
    <row r="60" spans="1:7" ht="15" x14ac:dyDescent="0.25">
      <c r="A60" s="400">
        <f t="shared" si="5"/>
        <v>42</v>
      </c>
      <c r="B60" s="412" t="str">
        <f>'[1]Под 6'!A40</f>
        <v>35</v>
      </c>
      <c r="C60" s="419" t="s">
        <v>325</v>
      </c>
      <c r="D60" s="414">
        <v>117.6</v>
      </c>
      <c r="E60" s="403">
        <f t="shared" si="6"/>
        <v>66.963616716326129</v>
      </c>
      <c r="F60" s="402">
        <v>4.5999999999999996</v>
      </c>
      <c r="G60" s="415">
        <f t="shared" si="4"/>
        <v>308.03263689510015</v>
      </c>
    </row>
    <row r="61" spans="1:7" ht="15" x14ac:dyDescent="0.25">
      <c r="A61" s="400">
        <f t="shared" si="5"/>
        <v>43</v>
      </c>
      <c r="B61" s="412" t="str">
        <f>'[1]Под 6'!A41</f>
        <v>36</v>
      </c>
      <c r="C61" s="419" t="s">
        <v>326</v>
      </c>
      <c r="D61" s="414">
        <v>84.7</v>
      </c>
      <c r="E61" s="403">
        <f t="shared" si="6"/>
        <v>48.229747754020615</v>
      </c>
      <c r="F61" s="402">
        <v>4.5999999999999996</v>
      </c>
      <c r="G61" s="415">
        <f t="shared" si="4"/>
        <v>221.85683966849481</v>
      </c>
    </row>
    <row r="62" spans="1:7" ht="15" x14ac:dyDescent="0.25">
      <c r="A62" s="400">
        <f t="shared" si="5"/>
        <v>44</v>
      </c>
      <c r="B62" s="412" t="str">
        <f>'[1]Под 6'!A42</f>
        <v>Л/37</v>
      </c>
      <c r="C62" s="419" t="s">
        <v>327</v>
      </c>
      <c r="D62" s="414">
        <v>83.1</v>
      </c>
      <c r="E62" s="403">
        <f t="shared" si="6"/>
        <v>47.318678138832496</v>
      </c>
      <c r="F62" s="402">
        <v>4.5999999999999996</v>
      </c>
      <c r="G62" s="415">
        <f t="shared" si="4"/>
        <v>217.66591943862946</v>
      </c>
    </row>
    <row r="63" spans="1:7" ht="15" x14ac:dyDescent="0.25">
      <c r="A63" s="400">
        <f t="shared" si="5"/>
        <v>45</v>
      </c>
      <c r="B63" s="412" t="str">
        <f>'[1]Под 6'!A43</f>
        <v>38</v>
      </c>
      <c r="C63" s="422" t="s">
        <v>328</v>
      </c>
      <c r="D63" s="414">
        <v>44.7</v>
      </c>
      <c r="E63" s="403">
        <f t="shared" si="6"/>
        <v>25.453007374317846</v>
      </c>
      <c r="F63" s="402">
        <v>4.5999999999999996</v>
      </c>
      <c r="G63" s="415">
        <f t="shared" si="4"/>
        <v>117.08383392186208</v>
      </c>
    </row>
    <row r="64" spans="1:7" ht="15" x14ac:dyDescent="0.25">
      <c r="A64" s="400">
        <f t="shared" si="5"/>
        <v>46</v>
      </c>
      <c r="B64" s="412" t="str">
        <f>'[1]Под 6'!A44</f>
        <v>39</v>
      </c>
      <c r="C64" s="423" t="s">
        <v>1003</v>
      </c>
      <c r="D64" s="414">
        <v>46.4</v>
      </c>
      <c r="E64" s="403">
        <f t="shared" si="6"/>
        <v>26.421018840455208</v>
      </c>
      <c r="F64" s="402">
        <v>4.5999999999999996</v>
      </c>
      <c r="G64" s="415">
        <f t="shared" si="4"/>
        <v>121.53668666609394</v>
      </c>
    </row>
    <row r="65" spans="1:7" ht="15" x14ac:dyDescent="0.25">
      <c r="A65" s="400">
        <f t="shared" si="5"/>
        <v>47</v>
      </c>
      <c r="B65" s="412" t="str">
        <f>'[1]Под 6'!A45</f>
        <v>40</v>
      </c>
      <c r="C65" s="424" t="s">
        <v>329</v>
      </c>
      <c r="D65" s="414">
        <v>107.1</v>
      </c>
      <c r="E65" s="403">
        <f t="shared" si="6"/>
        <v>60.984722366654154</v>
      </c>
      <c r="F65" s="402">
        <v>4.5999999999999996</v>
      </c>
      <c r="G65" s="415">
        <f t="shared" si="4"/>
        <v>280.52972288660908</v>
      </c>
    </row>
    <row r="66" spans="1:7" ht="15" x14ac:dyDescent="0.25">
      <c r="A66" s="400">
        <f t="shared" si="5"/>
        <v>48</v>
      </c>
      <c r="B66" s="412" t="str">
        <f>'[1]Под 6'!A46</f>
        <v>41</v>
      </c>
      <c r="C66" s="421" t="s">
        <v>330</v>
      </c>
      <c r="D66" s="414">
        <v>57.7</v>
      </c>
      <c r="E66" s="403">
        <f t="shared" si="6"/>
        <v>32.855447997721242</v>
      </c>
      <c r="F66" s="402">
        <v>4.5999999999999996</v>
      </c>
      <c r="G66" s="415">
        <f t="shared" si="4"/>
        <v>151.13506078951769</v>
      </c>
    </row>
    <row r="67" spans="1:7" ht="15" x14ac:dyDescent="0.25">
      <c r="A67" s="400">
        <f t="shared" si="5"/>
        <v>49</v>
      </c>
      <c r="B67" s="412" t="str">
        <f>'[1]Под 6'!A47</f>
        <v>П/42</v>
      </c>
      <c r="C67" s="425" t="s">
        <v>331</v>
      </c>
      <c r="D67" s="414">
        <v>100</v>
      </c>
      <c r="E67" s="403">
        <f t="shared" si="6"/>
        <v>56.941850949256917</v>
      </c>
      <c r="F67" s="402">
        <v>4.5999999999999996</v>
      </c>
      <c r="G67" s="415">
        <f t="shared" si="4"/>
        <v>261.93251436658181</v>
      </c>
    </row>
    <row r="68" spans="1:7" ht="15" x14ac:dyDescent="0.25">
      <c r="A68" s="400">
        <f t="shared" si="5"/>
        <v>50</v>
      </c>
      <c r="B68" s="412">
        <f>'[1]Под 6'!A48</f>
        <v>43</v>
      </c>
      <c r="C68" s="421" t="s">
        <v>332</v>
      </c>
      <c r="D68" s="414">
        <v>78.400000000000006</v>
      </c>
      <c r="E68" s="403">
        <f t="shared" si="6"/>
        <v>44.642411144217427</v>
      </c>
      <c r="F68" s="402">
        <v>4.5999999999999996</v>
      </c>
      <c r="G68" s="415">
        <f t="shared" si="4"/>
        <v>205.35509126340014</v>
      </c>
    </row>
    <row r="69" spans="1:7" ht="15" x14ac:dyDescent="0.25">
      <c r="A69" s="400">
        <f t="shared" si="5"/>
        <v>51</v>
      </c>
      <c r="B69" s="412">
        <f>'[1]Под 6'!A49</f>
        <v>44</v>
      </c>
      <c r="C69" s="419" t="s">
        <v>333</v>
      </c>
      <c r="D69" s="414">
        <v>117.8</v>
      </c>
      <c r="E69" s="403">
        <f t="shared" si="6"/>
        <v>67.077500418224645</v>
      </c>
      <c r="F69" s="402">
        <v>4.5999999999999996</v>
      </c>
      <c r="G69" s="415">
        <f t="shared" si="4"/>
        <v>308.55650192383337</v>
      </c>
    </row>
    <row r="70" spans="1:7" ht="15" x14ac:dyDescent="0.25">
      <c r="A70" s="400">
        <f t="shared" si="5"/>
        <v>52</v>
      </c>
      <c r="B70" s="412">
        <f>'[1]Под 6'!A50</f>
        <v>45</v>
      </c>
      <c r="C70" s="421" t="s">
        <v>334</v>
      </c>
      <c r="D70" s="414">
        <f>85.5</f>
        <v>85.5</v>
      </c>
      <c r="E70" s="403">
        <f t="shared" si="6"/>
        <v>48.685282561614663</v>
      </c>
      <c r="F70" s="402">
        <v>4.5999999999999996</v>
      </c>
      <c r="G70" s="415">
        <f t="shared" si="4"/>
        <v>223.95229978342743</v>
      </c>
    </row>
    <row r="71" spans="1:7" ht="15" x14ac:dyDescent="0.25">
      <c r="A71" s="400">
        <f t="shared" si="5"/>
        <v>53</v>
      </c>
      <c r="B71" s="412" t="str">
        <f>'[1]Под 6'!A51</f>
        <v>Л/ 46</v>
      </c>
      <c r="C71" s="419" t="s">
        <v>335</v>
      </c>
      <c r="D71" s="414">
        <v>84.4</v>
      </c>
      <c r="E71" s="403">
        <f t="shared" si="6"/>
        <v>48.058922201172841</v>
      </c>
      <c r="F71" s="402">
        <v>4.5999999999999996</v>
      </c>
      <c r="G71" s="415">
        <f t="shared" si="4"/>
        <v>221.07104212539505</v>
      </c>
    </row>
    <row r="72" spans="1:7" ht="15" x14ac:dyDescent="0.25">
      <c r="A72" s="400">
        <f t="shared" si="5"/>
        <v>54</v>
      </c>
      <c r="B72" s="412">
        <f>'[1]Под 6'!A52</f>
        <v>47</v>
      </c>
      <c r="C72" s="419" t="s">
        <v>336</v>
      </c>
      <c r="D72" s="414">
        <v>45.5</v>
      </c>
      <c r="E72" s="403">
        <f t="shared" si="6"/>
        <v>25.908542181911898</v>
      </c>
      <c r="F72" s="402">
        <v>4.5999999999999996</v>
      </c>
      <c r="G72" s="415">
        <f t="shared" si="4"/>
        <v>119.17929403679472</v>
      </c>
    </row>
    <row r="73" spans="1:7" ht="15" x14ac:dyDescent="0.25">
      <c r="A73" s="400">
        <f t="shared" si="5"/>
        <v>55</v>
      </c>
      <c r="B73" s="412">
        <f>'[1]Под 6'!A53</f>
        <v>48</v>
      </c>
      <c r="C73" s="419" t="s">
        <v>337</v>
      </c>
      <c r="D73" s="414">
        <v>45.7</v>
      </c>
      <c r="E73" s="403">
        <f t="shared" si="6"/>
        <v>26.022425883810413</v>
      </c>
      <c r="F73" s="402">
        <v>4.5999999999999996</v>
      </c>
      <c r="G73" s="415">
        <f t="shared" si="4"/>
        <v>119.7031590655279</v>
      </c>
    </row>
    <row r="74" spans="1:7" ht="15" x14ac:dyDescent="0.25">
      <c r="A74" s="400">
        <f t="shared" si="5"/>
        <v>56</v>
      </c>
      <c r="B74" s="412">
        <f>'[1]Под 6'!A54</f>
        <v>49</v>
      </c>
      <c r="C74" s="426" t="s">
        <v>338</v>
      </c>
      <c r="D74" s="414">
        <v>107.4</v>
      </c>
      <c r="E74" s="403">
        <f t="shared" si="6"/>
        <v>61.155547919501934</v>
      </c>
      <c r="F74" s="402">
        <v>4.5999999999999996</v>
      </c>
      <c r="G74" s="415">
        <f t="shared" si="4"/>
        <v>281.3155204297089</v>
      </c>
    </row>
    <row r="75" spans="1:7" ht="15" x14ac:dyDescent="0.25">
      <c r="A75" s="400">
        <f t="shared" si="5"/>
        <v>57</v>
      </c>
      <c r="B75" s="412">
        <f>'[1]Под 6'!A55</f>
        <v>50</v>
      </c>
      <c r="C75" s="413" t="s">
        <v>339</v>
      </c>
      <c r="D75" s="414">
        <v>57.6</v>
      </c>
      <c r="E75" s="403">
        <f t="shared" si="6"/>
        <v>32.798506146771985</v>
      </c>
      <c r="F75" s="402">
        <v>4.5999999999999996</v>
      </c>
      <c r="G75" s="415">
        <f t="shared" si="4"/>
        <v>150.87312827515112</v>
      </c>
    </row>
    <row r="76" spans="1:7" ht="15" x14ac:dyDescent="0.25">
      <c r="A76" s="427">
        <f t="shared" si="5"/>
        <v>58</v>
      </c>
      <c r="B76" s="412" t="str">
        <f>'[1]Под 6'!A61</f>
        <v>П/ 51</v>
      </c>
      <c r="C76" s="418" t="s">
        <v>340</v>
      </c>
      <c r="D76" s="414">
        <v>101</v>
      </c>
      <c r="E76" s="403">
        <f t="shared" si="6"/>
        <v>57.511269458749489</v>
      </c>
      <c r="F76" s="402">
        <v>4.5999999999999996</v>
      </c>
      <c r="G76" s="415">
        <f t="shared" si="4"/>
        <v>264.55183951024765</v>
      </c>
    </row>
    <row r="77" spans="1:7" ht="15" x14ac:dyDescent="0.25">
      <c r="A77" s="427">
        <f t="shared" si="5"/>
        <v>59</v>
      </c>
      <c r="B77" s="412" t="str">
        <f>'[1]Под 6'!A62</f>
        <v>52</v>
      </c>
      <c r="C77" s="418" t="s">
        <v>341</v>
      </c>
      <c r="D77" s="414">
        <v>78.7</v>
      </c>
      <c r="E77" s="403">
        <f t="shared" si="6"/>
        <v>44.8132366970652</v>
      </c>
      <c r="F77" s="402">
        <v>4.5999999999999996</v>
      </c>
      <c r="G77" s="415">
        <f t="shared" si="4"/>
        <v>206.1408888064999</v>
      </c>
    </row>
    <row r="78" spans="1:7" ht="15" x14ac:dyDescent="0.25">
      <c r="A78" s="427">
        <f t="shared" si="5"/>
        <v>60</v>
      </c>
      <c r="B78" s="412" t="str">
        <f>'[1]Под 6'!A63</f>
        <v>53</v>
      </c>
      <c r="C78" s="418" t="s">
        <v>342</v>
      </c>
      <c r="D78" s="414">
        <v>117.1</v>
      </c>
      <c r="E78" s="403">
        <f t="shared" si="6"/>
        <v>66.678907461579854</v>
      </c>
      <c r="F78" s="402">
        <v>4.5999999999999996</v>
      </c>
      <c r="G78" s="415">
        <f t="shared" si="4"/>
        <v>306.72297432326729</v>
      </c>
    </row>
    <row r="79" spans="1:7" ht="15" x14ac:dyDescent="0.25">
      <c r="A79" s="427">
        <f t="shared" si="5"/>
        <v>61</v>
      </c>
      <c r="B79" s="412" t="str">
        <f>'[1]Под 6'!A64</f>
        <v>54</v>
      </c>
      <c r="C79" s="418" t="s">
        <v>343</v>
      </c>
      <c r="D79" s="414">
        <v>86.1</v>
      </c>
      <c r="E79" s="403">
        <f t="shared" si="6"/>
        <v>49.026933667310203</v>
      </c>
      <c r="F79" s="402">
        <v>4.5999999999999996</v>
      </c>
      <c r="G79" s="415">
        <f t="shared" si="4"/>
        <v>225.52389486962693</v>
      </c>
    </row>
    <row r="80" spans="1:7" ht="15" x14ac:dyDescent="0.25">
      <c r="A80" s="427">
        <f t="shared" si="5"/>
        <v>62</v>
      </c>
      <c r="B80" s="412" t="str">
        <f>'[1]Под 6'!A65</f>
        <v>Л/ 55</v>
      </c>
      <c r="C80" s="419" t="s">
        <v>344</v>
      </c>
      <c r="D80" s="414">
        <v>83.5</v>
      </c>
      <c r="E80" s="403">
        <f t="shared" si="6"/>
        <v>47.546445542629527</v>
      </c>
      <c r="F80" s="402">
        <v>4.5999999999999996</v>
      </c>
      <c r="G80" s="415">
        <f t="shared" si="4"/>
        <v>218.7136494960958</v>
      </c>
    </row>
    <row r="81" spans="1:7" ht="15" x14ac:dyDescent="0.25">
      <c r="A81" s="427">
        <f t="shared" si="5"/>
        <v>63</v>
      </c>
      <c r="B81" s="412" t="str">
        <f>'[1]Под 6'!A66</f>
        <v>56</v>
      </c>
      <c r="C81" s="419" t="s">
        <v>345</v>
      </c>
      <c r="D81" s="414">
        <v>45.6</v>
      </c>
      <c r="E81" s="403">
        <f t="shared" si="6"/>
        <v>25.965484032861156</v>
      </c>
      <c r="F81" s="402">
        <v>4.5999999999999996</v>
      </c>
      <c r="G81" s="415">
        <f t="shared" si="4"/>
        <v>119.44122655116131</v>
      </c>
    </row>
    <row r="82" spans="1:7" ht="15" x14ac:dyDescent="0.25">
      <c r="A82" s="427">
        <f t="shared" si="5"/>
        <v>64</v>
      </c>
      <c r="B82" s="412" t="str">
        <f>'[1]Под 6'!A67</f>
        <v>57</v>
      </c>
      <c r="C82" s="419" t="s">
        <v>346</v>
      </c>
      <c r="D82" s="414">
        <v>45.3</v>
      </c>
      <c r="E82" s="403">
        <f t="shared" si="6"/>
        <v>25.794658480013382</v>
      </c>
      <c r="F82" s="402">
        <v>4.5999999999999996</v>
      </c>
      <c r="G82" s="415">
        <f t="shared" si="4"/>
        <v>118.65542900806155</v>
      </c>
    </row>
    <row r="83" spans="1:7" ht="15" x14ac:dyDescent="0.25">
      <c r="A83" s="427">
        <f t="shared" si="5"/>
        <v>65</v>
      </c>
      <c r="B83" s="412" t="str">
        <f>'[1]Под 6'!A68</f>
        <v>58</v>
      </c>
      <c r="C83" s="419" t="s">
        <v>347</v>
      </c>
      <c r="D83" s="414">
        <v>107</v>
      </c>
      <c r="E83" s="403">
        <f t="shared" si="6"/>
        <v>60.927780515704903</v>
      </c>
      <c r="F83" s="402">
        <v>4.5999999999999996</v>
      </c>
      <c r="G83" s="415">
        <f t="shared" si="4"/>
        <v>280.26779037224253</v>
      </c>
    </row>
    <row r="84" spans="1:7" ht="15" x14ac:dyDescent="0.25">
      <c r="A84" s="427">
        <f t="shared" si="5"/>
        <v>66</v>
      </c>
      <c r="B84" s="412" t="str">
        <f>'[1]Под 6'!A69</f>
        <v>59</v>
      </c>
      <c r="C84" s="419" t="s">
        <v>348</v>
      </c>
      <c r="D84" s="414">
        <v>59.3</v>
      </c>
      <c r="E84" s="403">
        <f t="shared" si="6"/>
        <v>33.766517612909354</v>
      </c>
      <c r="F84" s="402">
        <v>4.5999999999999996</v>
      </c>
      <c r="G84" s="415">
        <f t="shared" si="4"/>
        <v>155.32598101938302</v>
      </c>
    </row>
    <row r="85" spans="1:7" ht="17.25" customHeight="1" x14ac:dyDescent="0.25">
      <c r="A85" s="427">
        <f t="shared" si="5"/>
        <v>67</v>
      </c>
      <c r="B85" s="412" t="str">
        <f>'[1]Под 6'!A70</f>
        <v>П/60</v>
      </c>
      <c r="C85" s="428" t="s">
        <v>349</v>
      </c>
      <c r="D85" s="414">
        <v>99.9</v>
      </c>
      <c r="E85" s="403">
        <f t="shared" si="6"/>
        <v>56.884909098307666</v>
      </c>
      <c r="F85" s="402">
        <v>4.5999999999999996</v>
      </c>
      <c r="G85" s="415">
        <f t="shared" si="4"/>
        <v>261.67058185221526</v>
      </c>
    </row>
    <row r="86" spans="1:7" ht="15" x14ac:dyDescent="0.25">
      <c r="A86" s="427">
        <f t="shared" si="5"/>
        <v>68</v>
      </c>
      <c r="B86" s="412" t="str">
        <f>'[1]Под 6'!A71</f>
        <v>61</v>
      </c>
      <c r="C86" s="429" t="s">
        <v>350</v>
      </c>
      <c r="D86" s="414">
        <v>79</v>
      </c>
      <c r="E86" s="403">
        <f t="shared" si="6"/>
        <v>44.984062249912967</v>
      </c>
      <c r="F86" s="402">
        <v>4.5999999999999996</v>
      </c>
      <c r="G86" s="415">
        <f t="shared" si="4"/>
        <v>206.92668634959963</v>
      </c>
    </row>
    <row r="87" spans="1:7" ht="15" x14ac:dyDescent="0.25">
      <c r="A87" s="427">
        <f t="shared" si="5"/>
        <v>69</v>
      </c>
      <c r="B87" s="412" t="str">
        <f>'[1]Под 6'!A72</f>
        <v>62</v>
      </c>
      <c r="C87" s="418" t="s">
        <v>351</v>
      </c>
      <c r="D87" s="414">
        <v>117.9</v>
      </c>
      <c r="E87" s="403">
        <f t="shared" si="6"/>
        <v>67.134442269173917</v>
      </c>
      <c r="F87" s="402">
        <v>4.5999999999999996</v>
      </c>
      <c r="G87" s="415">
        <f t="shared" si="4"/>
        <v>308.81843443819997</v>
      </c>
    </row>
    <row r="88" spans="1:7" ht="15" x14ac:dyDescent="0.25">
      <c r="A88" s="427">
        <f t="shared" si="5"/>
        <v>70</v>
      </c>
      <c r="B88" s="412" t="str">
        <f>'[1]Под 6'!A73</f>
        <v>63</v>
      </c>
      <c r="C88" s="429" t="s">
        <v>352</v>
      </c>
      <c r="D88" s="414">
        <v>84</v>
      </c>
      <c r="E88" s="403">
        <f t="shared" si="6"/>
        <v>47.83115479737581</v>
      </c>
      <c r="F88" s="402">
        <v>4.5999999999999996</v>
      </c>
      <c r="G88" s="415">
        <f t="shared" si="4"/>
        <v>220.02331206792871</v>
      </c>
    </row>
    <row r="89" spans="1:7" ht="15" x14ac:dyDescent="0.25">
      <c r="A89" s="427">
        <f t="shared" si="5"/>
        <v>71</v>
      </c>
      <c r="B89" s="412" t="str">
        <f>'[1]Под 6'!A74</f>
        <v>Л/ 64</v>
      </c>
      <c r="C89" s="418" t="s">
        <v>353</v>
      </c>
      <c r="D89" s="414">
        <v>82.7</v>
      </c>
      <c r="E89" s="403">
        <f t="shared" si="6"/>
        <v>47.090910735035472</v>
      </c>
      <c r="F89" s="402">
        <v>4.5999999999999996</v>
      </c>
      <c r="G89" s="415">
        <f t="shared" si="4"/>
        <v>216.61818938116315</v>
      </c>
    </row>
    <row r="90" spans="1:7" ht="15" x14ac:dyDescent="0.25">
      <c r="A90" s="427">
        <f t="shared" si="5"/>
        <v>72</v>
      </c>
      <c r="B90" s="412" t="str">
        <f>'[1]Под 6'!A75</f>
        <v>65</v>
      </c>
      <c r="C90" s="419" t="s">
        <v>354</v>
      </c>
      <c r="D90" s="414">
        <v>44.8</v>
      </c>
      <c r="E90" s="403">
        <f t="shared" ref="E90:E121" si="7">$E$4*D90/$A$5</f>
        <v>25.509949225267096</v>
      </c>
      <c r="F90" s="402">
        <v>4.5999999999999996</v>
      </c>
      <c r="G90" s="415">
        <f t="shared" si="4"/>
        <v>117.34576643622863</v>
      </c>
    </row>
    <row r="91" spans="1:7" ht="15" x14ac:dyDescent="0.25">
      <c r="A91" s="427">
        <f t="shared" si="5"/>
        <v>73</v>
      </c>
      <c r="B91" s="412" t="str">
        <f>'[1]Под 6'!A76</f>
        <v>66</v>
      </c>
      <c r="C91" s="418" t="s">
        <v>355</v>
      </c>
      <c r="D91" s="414">
        <v>45.3</v>
      </c>
      <c r="E91" s="403">
        <f t="shared" si="7"/>
        <v>25.794658480013382</v>
      </c>
      <c r="F91" s="402">
        <v>4.5999999999999996</v>
      </c>
      <c r="G91" s="415">
        <f t="shared" ref="G91:G154" si="8">E91*F91</f>
        <v>118.65542900806155</v>
      </c>
    </row>
    <row r="92" spans="1:7" ht="15" x14ac:dyDescent="0.25">
      <c r="A92" s="427">
        <f t="shared" si="5"/>
        <v>74</v>
      </c>
      <c r="B92" s="412" t="str">
        <f>'[1]Под 6'!A77</f>
        <v>67</v>
      </c>
      <c r="C92" s="419" t="s">
        <v>356</v>
      </c>
      <c r="D92" s="414">
        <v>108.1</v>
      </c>
      <c r="E92" s="403">
        <f t="shared" si="7"/>
        <v>61.554140876146725</v>
      </c>
      <c r="F92" s="402">
        <v>4.5999999999999996</v>
      </c>
      <c r="G92" s="415">
        <f t="shared" si="8"/>
        <v>283.14904803027491</v>
      </c>
    </row>
    <row r="93" spans="1:7" ht="15" x14ac:dyDescent="0.25">
      <c r="A93" s="427">
        <f t="shared" si="5"/>
        <v>75</v>
      </c>
      <c r="B93" s="412" t="str">
        <f>'[1]Под 6'!A78</f>
        <v>68</v>
      </c>
      <c r="C93" s="419" t="s">
        <v>357</v>
      </c>
      <c r="D93" s="414">
        <v>54.7</v>
      </c>
      <c r="E93" s="403">
        <f t="shared" si="7"/>
        <v>31.147192469243535</v>
      </c>
      <c r="F93" s="402">
        <v>4.5999999999999996</v>
      </c>
      <c r="G93" s="415">
        <f t="shared" si="8"/>
        <v>143.27708535852025</v>
      </c>
    </row>
    <row r="94" spans="1:7" ht="15" x14ac:dyDescent="0.25">
      <c r="A94" s="427">
        <f t="shared" ref="A94:A157" si="9">A93+1</f>
        <v>76</v>
      </c>
      <c r="B94" s="412" t="str">
        <f>'[1]Под 6'!A79</f>
        <v>П/69</v>
      </c>
      <c r="C94" s="419" t="s">
        <v>358</v>
      </c>
      <c r="D94" s="414">
        <v>100.3</v>
      </c>
      <c r="E94" s="403">
        <f t="shared" si="7"/>
        <v>57.112676502104684</v>
      </c>
      <c r="F94" s="402">
        <v>4.5999999999999996</v>
      </c>
      <c r="G94" s="415">
        <f t="shared" si="8"/>
        <v>262.71831190968152</v>
      </c>
    </row>
    <row r="95" spans="1:7" ht="15" x14ac:dyDescent="0.25">
      <c r="A95" s="427">
        <f t="shared" si="9"/>
        <v>77</v>
      </c>
      <c r="B95" s="412" t="str">
        <f>'[1]Под 6'!A80</f>
        <v>70</v>
      </c>
      <c r="C95" s="419" t="s">
        <v>359</v>
      </c>
      <c r="D95" s="414">
        <v>79.599999999999994</v>
      </c>
      <c r="E95" s="403">
        <f t="shared" si="7"/>
        <v>45.325713355608499</v>
      </c>
      <c r="F95" s="402">
        <v>4.5999999999999996</v>
      </c>
      <c r="G95" s="415">
        <f t="shared" si="8"/>
        <v>208.49828143579907</v>
      </c>
    </row>
    <row r="96" spans="1:7" ht="15" x14ac:dyDescent="0.25">
      <c r="A96" s="427">
        <f t="shared" si="9"/>
        <v>78</v>
      </c>
      <c r="B96" s="412" t="str">
        <f>'[1]Под 6'!A81</f>
        <v>71</v>
      </c>
      <c r="C96" s="421" t="s">
        <v>360</v>
      </c>
      <c r="D96" s="414">
        <v>203.8</v>
      </c>
      <c r="E96" s="403">
        <f t="shared" si="7"/>
        <v>116.0474922345856</v>
      </c>
      <c r="F96" s="402">
        <v>4.5999999999999996</v>
      </c>
      <c r="G96" s="415">
        <f t="shared" si="8"/>
        <v>533.81846427909375</v>
      </c>
    </row>
    <row r="97" spans="1:7" ht="15" x14ac:dyDescent="0.25">
      <c r="A97" s="427">
        <f t="shared" si="9"/>
        <v>79</v>
      </c>
      <c r="B97" s="412" t="str">
        <f>'[1]Под 6'!A82</f>
        <v>Л/72</v>
      </c>
      <c r="C97" s="419" t="s">
        <v>361</v>
      </c>
      <c r="D97" s="414">
        <v>82.4</v>
      </c>
      <c r="E97" s="403">
        <f t="shared" si="7"/>
        <v>46.920085182187705</v>
      </c>
      <c r="F97" s="402">
        <v>4.5999999999999996</v>
      </c>
      <c r="G97" s="415">
        <f t="shared" si="8"/>
        <v>215.83239183806342</v>
      </c>
    </row>
    <row r="98" spans="1:7" ht="15" x14ac:dyDescent="0.25">
      <c r="A98" s="427">
        <f t="shared" si="9"/>
        <v>80</v>
      </c>
      <c r="B98" s="412" t="str">
        <f>'[1]Под 6'!A83</f>
        <v>73</v>
      </c>
      <c r="C98" s="419" t="s">
        <v>362</v>
      </c>
      <c r="D98" s="414">
        <v>44.3</v>
      </c>
      <c r="E98" s="403">
        <f t="shared" si="7"/>
        <v>25.225239970520814</v>
      </c>
      <c r="F98" s="402">
        <v>4.5999999999999996</v>
      </c>
      <c r="G98" s="415">
        <f t="shared" si="8"/>
        <v>116.03610386439574</v>
      </c>
    </row>
    <row r="99" spans="1:7" ht="15" x14ac:dyDescent="0.25">
      <c r="A99" s="427">
        <f t="shared" si="9"/>
        <v>81</v>
      </c>
      <c r="B99" s="412" t="str">
        <f>'[1]Под 6'!A84</f>
        <v>74</v>
      </c>
      <c r="C99" s="419" t="s">
        <v>363</v>
      </c>
      <c r="D99" s="414">
        <v>45.9</v>
      </c>
      <c r="E99" s="403">
        <f t="shared" si="7"/>
        <v>26.136309585708926</v>
      </c>
      <c r="F99" s="402">
        <v>4.5999999999999996</v>
      </c>
      <c r="G99" s="415">
        <f t="shared" si="8"/>
        <v>120.22702409426105</v>
      </c>
    </row>
    <row r="100" spans="1:7" ht="15" x14ac:dyDescent="0.25">
      <c r="A100" s="427">
        <f t="shared" si="9"/>
        <v>82</v>
      </c>
      <c r="B100" s="412" t="str">
        <f>'[1]Под 6'!A85</f>
        <v>75</v>
      </c>
      <c r="C100" s="419" t="s">
        <v>364</v>
      </c>
      <c r="D100" s="414">
        <v>108.8</v>
      </c>
      <c r="E100" s="403">
        <f t="shared" si="7"/>
        <v>61.952733832791523</v>
      </c>
      <c r="F100" s="402">
        <v>4.5999999999999996</v>
      </c>
      <c r="G100" s="415">
        <f t="shared" si="8"/>
        <v>284.98257563084098</v>
      </c>
    </row>
    <row r="101" spans="1:7" ht="15" x14ac:dyDescent="0.25">
      <c r="A101" s="427">
        <f t="shared" si="9"/>
        <v>83</v>
      </c>
      <c r="B101" s="412" t="str">
        <f>'[1]Под 6'!A86</f>
        <v>76</v>
      </c>
      <c r="C101" s="419" t="s">
        <v>365</v>
      </c>
      <c r="D101" s="414">
        <v>54.9</v>
      </c>
      <c r="E101" s="403">
        <f t="shared" si="7"/>
        <v>31.261076171142047</v>
      </c>
      <c r="F101" s="402">
        <v>4.5999999999999996</v>
      </c>
      <c r="G101" s="415">
        <f t="shared" si="8"/>
        <v>143.80095038725341</v>
      </c>
    </row>
    <row r="102" spans="1:7" ht="15" x14ac:dyDescent="0.25">
      <c r="A102" s="427">
        <f t="shared" si="9"/>
        <v>84</v>
      </c>
      <c r="B102" s="412" t="str">
        <f>'[1]Под 6'!A87</f>
        <v>П/ 77</v>
      </c>
      <c r="C102" s="419" t="s">
        <v>366</v>
      </c>
      <c r="D102" s="414">
        <v>100.4</v>
      </c>
      <c r="E102" s="403">
        <f t="shared" si="7"/>
        <v>57.169618353053949</v>
      </c>
      <c r="F102" s="402">
        <v>4.5999999999999996</v>
      </c>
      <c r="G102" s="415">
        <f t="shared" si="8"/>
        <v>262.98024442404812</v>
      </c>
    </row>
    <row r="103" spans="1:7" ht="15" x14ac:dyDescent="0.25">
      <c r="A103" s="427">
        <f t="shared" si="9"/>
        <v>85</v>
      </c>
      <c r="B103" s="412" t="str">
        <f>'[1]Под 6'!A88</f>
        <v>78</v>
      </c>
      <c r="C103" s="419" t="s">
        <v>367</v>
      </c>
      <c r="D103" s="414">
        <v>80.099999999999994</v>
      </c>
      <c r="E103" s="403">
        <f t="shared" si="7"/>
        <v>45.610422610354789</v>
      </c>
      <c r="F103" s="402">
        <v>4.5999999999999996</v>
      </c>
      <c r="G103" s="415">
        <f t="shared" si="8"/>
        <v>209.80794400763202</v>
      </c>
    </row>
    <row r="104" spans="1:7" ht="15" x14ac:dyDescent="0.25">
      <c r="A104" s="427">
        <f t="shared" si="9"/>
        <v>86</v>
      </c>
      <c r="B104" s="412" t="str">
        <f>'[1]Под 6'!A89</f>
        <v>79</v>
      </c>
      <c r="C104" s="419" t="s">
        <v>368</v>
      </c>
      <c r="D104" s="414">
        <v>118.7</v>
      </c>
      <c r="E104" s="403">
        <f t="shared" si="7"/>
        <v>67.589977076767966</v>
      </c>
      <c r="F104" s="402">
        <v>4.5999999999999996</v>
      </c>
      <c r="G104" s="415">
        <f t="shared" si="8"/>
        <v>310.91389455313259</v>
      </c>
    </row>
    <row r="105" spans="1:7" ht="15" x14ac:dyDescent="0.25">
      <c r="A105" s="427">
        <f t="shared" si="9"/>
        <v>87</v>
      </c>
      <c r="B105" s="412" t="str">
        <f>'[1]Под 6'!A90</f>
        <v>80</v>
      </c>
      <c r="C105" s="419" t="s">
        <v>369</v>
      </c>
      <c r="D105" s="414">
        <v>84.2</v>
      </c>
      <c r="E105" s="403">
        <f t="shared" si="7"/>
        <v>47.945038499274325</v>
      </c>
      <c r="F105" s="402">
        <v>4.5999999999999996</v>
      </c>
      <c r="G105" s="415">
        <f t="shared" si="8"/>
        <v>220.54717709666187</v>
      </c>
    </row>
    <row r="106" spans="1:7" ht="15" x14ac:dyDescent="0.25">
      <c r="A106" s="427">
        <f t="shared" si="9"/>
        <v>88</v>
      </c>
      <c r="B106" s="412" t="str">
        <f>'[1]Под 6'!A91</f>
        <v>Л/ 81</v>
      </c>
      <c r="C106" s="429" t="s">
        <v>370</v>
      </c>
      <c r="D106" s="414">
        <v>84</v>
      </c>
      <c r="E106" s="403">
        <f t="shared" si="7"/>
        <v>47.83115479737581</v>
      </c>
      <c r="F106" s="402">
        <v>4.5999999999999996</v>
      </c>
      <c r="G106" s="415">
        <f t="shared" si="8"/>
        <v>220.02331206792871</v>
      </c>
    </row>
    <row r="107" spans="1:7" ht="15" x14ac:dyDescent="0.25">
      <c r="A107" s="427">
        <f t="shared" si="9"/>
        <v>89</v>
      </c>
      <c r="B107" s="412" t="str">
        <f>'[1]Под 6'!A92</f>
        <v>82</v>
      </c>
      <c r="C107" s="429" t="s">
        <v>371</v>
      </c>
      <c r="D107" s="414">
        <v>43.5</v>
      </c>
      <c r="E107" s="403">
        <f t="shared" si="7"/>
        <v>24.769705162926758</v>
      </c>
      <c r="F107" s="402">
        <v>4.5999999999999996</v>
      </c>
      <c r="G107" s="415">
        <f t="shared" si="8"/>
        <v>113.94064374946308</v>
      </c>
    </row>
    <row r="108" spans="1:7" ht="15" x14ac:dyDescent="0.25">
      <c r="A108" s="427">
        <f t="shared" si="9"/>
        <v>90</v>
      </c>
      <c r="B108" s="412" t="str">
        <f>'[1]Под 6'!A93</f>
        <v>83</v>
      </c>
      <c r="C108" s="417" t="s">
        <v>372</v>
      </c>
      <c r="D108" s="414">
        <v>45</v>
      </c>
      <c r="E108" s="403">
        <f t="shared" si="7"/>
        <v>25.623832927165612</v>
      </c>
      <c r="F108" s="402">
        <v>4.5999999999999996</v>
      </c>
      <c r="G108" s="415">
        <f t="shared" si="8"/>
        <v>117.86963146496181</v>
      </c>
    </row>
    <row r="109" spans="1:7" ht="15" x14ac:dyDescent="0.25">
      <c r="A109" s="427">
        <f t="shared" si="9"/>
        <v>91</v>
      </c>
      <c r="B109" s="412" t="str">
        <f>'[1]Под 6'!A94</f>
        <v>84</v>
      </c>
      <c r="C109" s="429" t="s">
        <v>373</v>
      </c>
      <c r="D109" s="414">
        <v>107.2</v>
      </c>
      <c r="E109" s="403">
        <f t="shared" si="7"/>
        <v>61.041664217603419</v>
      </c>
      <c r="F109" s="402">
        <v>4.5999999999999996</v>
      </c>
      <c r="G109" s="415">
        <f t="shared" si="8"/>
        <v>280.79165540097569</v>
      </c>
    </row>
    <row r="110" spans="1:7" ht="15" x14ac:dyDescent="0.25">
      <c r="A110" s="427">
        <f t="shared" si="9"/>
        <v>92</v>
      </c>
      <c r="B110" s="412" t="str">
        <f>'[1]Под 6'!A95</f>
        <v>85</v>
      </c>
      <c r="C110" s="429" t="s">
        <v>374</v>
      </c>
      <c r="D110" s="414">
        <v>54.7</v>
      </c>
      <c r="E110" s="403">
        <f t="shared" si="7"/>
        <v>31.147192469243535</v>
      </c>
      <c r="F110" s="402">
        <v>4.5999999999999996</v>
      </c>
      <c r="G110" s="415">
        <f t="shared" si="8"/>
        <v>143.27708535852025</v>
      </c>
    </row>
    <row r="111" spans="1:7" ht="15" x14ac:dyDescent="0.25">
      <c r="A111" s="427">
        <f t="shared" si="9"/>
        <v>93</v>
      </c>
      <c r="B111" s="412" t="str">
        <f>'[1]Под 6'!A96</f>
        <v>П/ 86</v>
      </c>
      <c r="C111" s="419" t="s">
        <v>375</v>
      </c>
      <c r="D111" s="414">
        <v>100</v>
      </c>
      <c r="E111" s="403">
        <f t="shared" si="7"/>
        <v>56.941850949256917</v>
      </c>
      <c r="F111" s="402">
        <v>4.5999999999999996</v>
      </c>
      <c r="G111" s="415">
        <f t="shared" si="8"/>
        <v>261.93251436658181</v>
      </c>
    </row>
    <row r="112" spans="1:7" ht="15" x14ac:dyDescent="0.25">
      <c r="A112" s="427">
        <f t="shared" si="9"/>
        <v>94</v>
      </c>
      <c r="B112" s="412" t="str">
        <f>'[1]Под 6'!A97</f>
        <v>87</v>
      </c>
      <c r="C112" s="430" t="s">
        <v>227</v>
      </c>
      <c r="D112" s="414">
        <v>80.2</v>
      </c>
      <c r="E112" s="403">
        <f t="shared" si="7"/>
        <v>45.667364461304054</v>
      </c>
      <c r="F112" s="402">
        <v>4.5999999999999996</v>
      </c>
      <c r="G112" s="415">
        <f t="shared" si="8"/>
        <v>210.06987652199862</v>
      </c>
    </row>
    <row r="113" spans="1:7" ht="15" x14ac:dyDescent="0.25">
      <c r="A113" s="427">
        <f t="shared" si="9"/>
        <v>95</v>
      </c>
      <c r="B113" s="412" t="str">
        <f>'[1]Под 6'!A98</f>
        <v>88</v>
      </c>
      <c r="C113" s="430" t="s">
        <v>376</v>
      </c>
      <c r="D113" s="414">
        <v>117.3</v>
      </c>
      <c r="E113" s="403">
        <f t="shared" si="7"/>
        <v>66.79279116347837</v>
      </c>
      <c r="F113" s="402">
        <v>4.5999999999999996</v>
      </c>
      <c r="G113" s="415">
        <f t="shared" si="8"/>
        <v>307.24683935200045</v>
      </c>
    </row>
    <row r="114" spans="1:7" ht="15" x14ac:dyDescent="0.25">
      <c r="A114" s="427">
        <f t="shared" si="9"/>
        <v>96</v>
      </c>
      <c r="B114" s="412" t="str">
        <f>'[1]Под 6'!A99</f>
        <v>89</v>
      </c>
      <c r="C114" s="429" t="s">
        <v>377</v>
      </c>
      <c r="D114" s="414">
        <f>84.9</f>
        <v>84.9</v>
      </c>
      <c r="E114" s="403">
        <f t="shared" si="7"/>
        <v>48.34363145591913</v>
      </c>
      <c r="F114" s="402">
        <v>4.5999999999999996</v>
      </c>
      <c r="G114" s="415">
        <f t="shared" si="8"/>
        <v>222.38070469722797</v>
      </c>
    </row>
    <row r="115" spans="1:7" ht="15" x14ac:dyDescent="0.25">
      <c r="A115" s="427">
        <f t="shared" si="9"/>
        <v>97</v>
      </c>
      <c r="B115" s="412" t="str">
        <f>'[1]Под 6'!A100</f>
        <v>Л/ 90</v>
      </c>
      <c r="C115" s="429" t="s">
        <v>378</v>
      </c>
      <c r="D115" s="414">
        <v>82.7</v>
      </c>
      <c r="E115" s="403">
        <f t="shared" si="7"/>
        <v>47.090910735035472</v>
      </c>
      <c r="F115" s="402">
        <v>4.5999999999999996</v>
      </c>
      <c r="G115" s="415">
        <f t="shared" si="8"/>
        <v>216.61818938116315</v>
      </c>
    </row>
    <row r="116" spans="1:7" ht="15" x14ac:dyDescent="0.25">
      <c r="A116" s="427">
        <f t="shared" si="9"/>
        <v>98</v>
      </c>
      <c r="B116" s="412" t="str">
        <f>'[1]Под 6'!A101</f>
        <v>91</v>
      </c>
      <c r="C116" s="429" t="s">
        <v>379</v>
      </c>
      <c r="D116" s="414">
        <v>44.8</v>
      </c>
      <c r="E116" s="403">
        <f t="shared" si="7"/>
        <v>25.509949225267096</v>
      </c>
      <c r="F116" s="402">
        <v>4.5999999999999996</v>
      </c>
      <c r="G116" s="415">
        <f t="shared" si="8"/>
        <v>117.34576643622863</v>
      </c>
    </row>
    <row r="117" spans="1:7" ht="15" x14ac:dyDescent="0.25">
      <c r="A117" s="427">
        <f t="shared" si="9"/>
        <v>99</v>
      </c>
      <c r="B117" s="412" t="str">
        <f>'[1]Под 6'!A102</f>
        <v>92/92а</v>
      </c>
      <c r="C117" s="431" t="s">
        <v>380</v>
      </c>
      <c r="D117" s="414">
        <v>163.6</v>
      </c>
      <c r="E117" s="403">
        <f t="shared" si="7"/>
        <v>93.156868152984316</v>
      </c>
      <c r="F117" s="402">
        <v>4.5999999999999996</v>
      </c>
      <c r="G117" s="415">
        <f t="shared" si="8"/>
        <v>428.52159350372784</v>
      </c>
    </row>
    <row r="118" spans="1:7" ht="15" x14ac:dyDescent="0.25">
      <c r="A118" s="427">
        <f t="shared" si="9"/>
        <v>100</v>
      </c>
      <c r="B118" s="412" t="str">
        <f>'[1]Под 6'!A103</f>
        <v>93</v>
      </c>
      <c r="C118" s="431" t="s">
        <v>381</v>
      </c>
      <c r="D118" s="414">
        <v>54.7</v>
      </c>
      <c r="E118" s="403">
        <f t="shared" si="7"/>
        <v>31.147192469243535</v>
      </c>
      <c r="F118" s="402">
        <v>4.5999999999999996</v>
      </c>
      <c r="G118" s="415">
        <f t="shared" si="8"/>
        <v>143.27708535852025</v>
      </c>
    </row>
    <row r="119" spans="1:7" ht="15" x14ac:dyDescent="0.25">
      <c r="A119" s="427">
        <f t="shared" si="9"/>
        <v>101</v>
      </c>
      <c r="B119" s="412" t="str">
        <f>'[1]Под 6'!A104</f>
        <v>П/94</v>
      </c>
      <c r="C119" s="419" t="s">
        <v>382</v>
      </c>
      <c r="D119" s="414">
        <v>100.8</v>
      </c>
      <c r="E119" s="403">
        <f t="shared" si="7"/>
        <v>57.397385756850973</v>
      </c>
      <c r="F119" s="402">
        <v>4.5999999999999996</v>
      </c>
      <c r="G119" s="415">
        <f t="shared" si="8"/>
        <v>264.02797448151443</v>
      </c>
    </row>
    <row r="120" spans="1:7" ht="15" x14ac:dyDescent="0.25">
      <c r="A120" s="427">
        <f t="shared" si="9"/>
        <v>102</v>
      </c>
      <c r="B120" s="412" t="str">
        <f>'[1]Под 6'!A105</f>
        <v>95</v>
      </c>
      <c r="C120" s="419" t="s">
        <v>383</v>
      </c>
      <c r="D120" s="414">
        <v>79.7</v>
      </c>
      <c r="E120" s="403">
        <f t="shared" si="7"/>
        <v>45.382655206557764</v>
      </c>
      <c r="F120" s="402">
        <v>4.5999999999999996</v>
      </c>
      <c r="G120" s="415">
        <f t="shared" si="8"/>
        <v>208.76021395016571</v>
      </c>
    </row>
    <row r="121" spans="1:7" ht="15" x14ac:dyDescent="0.25">
      <c r="A121" s="427">
        <f t="shared" si="9"/>
        <v>103</v>
      </c>
      <c r="B121" s="412" t="str">
        <f>'[1]Под 6'!A106</f>
        <v>96</v>
      </c>
      <c r="C121" s="419" t="s">
        <v>262</v>
      </c>
      <c r="D121" s="414">
        <v>117.9</v>
      </c>
      <c r="E121" s="403">
        <f t="shared" si="7"/>
        <v>67.134442269173917</v>
      </c>
      <c r="F121" s="402">
        <v>4.5999999999999996</v>
      </c>
      <c r="G121" s="415">
        <f t="shared" si="8"/>
        <v>308.81843443819997</v>
      </c>
    </row>
    <row r="122" spans="1:7" ht="15" x14ac:dyDescent="0.25">
      <c r="A122" s="427">
        <f t="shared" si="9"/>
        <v>104</v>
      </c>
      <c r="B122" s="412" t="str">
        <f>'[1]Под 6'!A107</f>
        <v>97</v>
      </c>
      <c r="C122" s="431" t="s">
        <v>384</v>
      </c>
      <c r="D122" s="414">
        <v>85</v>
      </c>
      <c r="E122" s="403">
        <f t="shared" ref="E122:E153" si="10">$E$4*D122/$A$5</f>
        <v>48.400573306868381</v>
      </c>
      <c r="F122" s="402">
        <v>4.5999999999999996</v>
      </c>
      <c r="G122" s="415">
        <f t="shared" si="8"/>
        <v>222.64263721159455</v>
      </c>
    </row>
    <row r="123" spans="1:7" ht="15" x14ac:dyDescent="0.25">
      <c r="A123" s="427">
        <f t="shared" si="9"/>
        <v>105</v>
      </c>
      <c r="B123" s="412" t="str">
        <f>'[1]Под 6'!A108</f>
        <v>Л/ 98</v>
      </c>
      <c r="C123" s="419" t="s">
        <v>385</v>
      </c>
      <c r="D123" s="414">
        <v>82.7</v>
      </c>
      <c r="E123" s="403">
        <f t="shared" si="10"/>
        <v>47.090910735035472</v>
      </c>
      <c r="F123" s="402">
        <v>4.5999999999999996</v>
      </c>
      <c r="G123" s="415">
        <f t="shared" si="8"/>
        <v>216.61818938116315</v>
      </c>
    </row>
    <row r="124" spans="1:7" ht="15" x14ac:dyDescent="0.25">
      <c r="A124" s="427">
        <f t="shared" si="9"/>
        <v>106</v>
      </c>
      <c r="B124" s="412" t="str">
        <f>'[1]Под 6'!A109</f>
        <v>99</v>
      </c>
      <c r="C124" s="429" t="s">
        <v>386</v>
      </c>
      <c r="D124" s="414">
        <v>44.6</v>
      </c>
      <c r="E124" s="403">
        <f t="shared" si="10"/>
        <v>25.396065523368588</v>
      </c>
      <c r="F124" s="402">
        <v>4.5999999999999996</v>
      </c>
      <c r="G124" s="415">
        <f t="shared" si="8"/>
        <v>116.82190140749549</v>
      </c>
    </row>
    <row r="125" spans="1:7" ht="15" x14ac:dyDescent="0.25">
      <c r="A125" s="427">
        <f t="shared" si="9"/>
        <v>107</v>
      </c>
      <c r="B125" s="412" t="str">
        <f>'[1]Под 6'!A110</f>
        <v>100</v>
      </c>
      <c r="C125" s="432" t="s">
        <v>387</v>
      </c>
      <c r="D125" s="414">
        <v>46.5</v>
      </c>
      <c r="E125" s="403">
        <f t="shared" si="10"/>
        <v>26.477960691404466</v>
      </c>
      <c r="F125" s="402">
        <v>4.5999999999999996</v>
      </c>
      <c r="G125" s="415">
        <f t="shared" si="8"/>
        <v>121.79861918046053</v>
      </c>
    </row>
    <row r="126" spans="1:7" ht="15" x14ac:dyDescent="0.25">
      <c r="A126" s="427">
        <f t="shared" si="9"/>
        <v>108</v>
      </c>
      <c r="B126" s="412" t="str">
        <f>'[1]Под 6'!A116</f>
        <v>101</v>
      </c>
      <c r="C126" s="400" t="s">
        <v>388</v>
      </c>
      <c r="D126" s="414">
        <f>107.8</f>
        <v>107.8</v>
      </c>
      <c r="E126" s="403">
        <f t="shared" si="10"/>
        <v>61.383315323298959</v>
      </c>
      <c r="F126" s="402">
        <v>4.5999999999999996</v>
      </c>
      <c r="G126" s="415">
        <f t="shared" si="8"/>
        <v>282.36325048717521</v>
      </c>
    </row>
    <row r="127" spans="1:7" ht="15" x14ac:dyDescent="0.25">
      <c r="A127" s="427">
        <f t="shared" si="9"/>
        <v>109</v>
      </c>
      <c r="B127" s="412" t="str">
        <f>'[1]Под 6'!A117</f>
        <v>102</v>
      </c>
      <c r="C127" s="417" t="s">
        <v>389</v>
      </c>
      <c r="D127" s="414">
        <v>56.3</v>
      </c>
      <c r="E127" s="403">
        <f t="shared" si="10"/>
        <v>32.058262084431639</v>
      </c>
      <c r="F127" s="402">
        <v>4.5999999999999996</v>
      </c>
      <c r="G127" s="415">
        <f t="shared" si="8"/>
        <v>147.46800558838552</v>
      </c>
    </row>
    <row r="128" spans="1:7" ht="15" x14ac:dyDescent="0.25">
      <c r="A128" s="427">
        <f t="shared" si="9"/>
        <v>110</v>
      </c>
      <c r="B128" s="412" t="str">
        <f>'[1]Под 6'!A118</f>
        <v>П/103</v>
      </c>
      <c r="C128" s="418" t="s">
        <v>390</v>
      </c>
      <c r="D128" s="414">
        <v>114.8</v>
      </c>
      <c r="E128" s="403">
        <f t="shared" si="10"/>
        <v>65.369244889746938</v>
      </c>
      <c r="F128" s="402">
        <v>4.5999999999999996</v>
      </c>
      <c r="G128" s="415">
        <f t="shared" si="8"/>
        <v>300.69852649283587</v>
      </c>
    </row>
    <row r="129" spans="1:7" ht="15" x14ac:dyDescent="0.25">
      <c r="A129" s="427">
        <f t="shared" si="9"/>
        <v>111</v>
      </c>
      <c r="B129" s="412" t="str">
        <f>'[1]Под 6'!A119</f>
        <v>104</v>
      </c>
      <c r="C129" s="419" t="s">
        <v>391</v>
      </c>
      <c r="D129" s="414">
        <v>79.599999999999994</v>
      </c>
      <c r="E129" s="403">
        <f t="shared" si="10"/>
        <v>45.325713355608499</v>
      </c>
      <c r="F129" s="402">
        <v>4.5999999999999996</v>
      </c>
      <c r="G129" s="415">
        <f t="shared" si="8"/>
        <v>208.49828143579907</v>
      </c>
    </row>
    <row r="130" spans="1:7" ht="15" x14ac:dyDescent="0.25">
      <c r="A130" s="427">
        <f t="shared" si="9"/>
        <v>112</v>
      </c>
      <c r="B130" s="412" t="str">
        <f>'[1]Под 6'!A120</f>
        <v>105</v>
      </c>
      <c r="C130" s="419" t="s">
        <v>392</v>
      </c>
      <c r="D130" s="414">
        <v>117.9</v>
      </c>
      <c r="E130" s="403">
        <f t="shared" si="10"/>
        <v>67.134442269173917</v>
      </c>
      <c r="F130" s="402">
        <v>4.5999999999999996</v>
      </c>
      <c r="G130" s="415">
        <f t="shared" si="8"/>
        <v>308.81843443819997</v>
      </c>
    </row>
    <row r="131" spans="1:7" ht="15" x14ac:dyDescent="0.25">
      <c r="A131" s="427">
        <f t="shared" si="9"/>
        <v>113</v>
      </c>
      <c r="B131" s="412" t="str">
        <f>'[1]Под 6'!A121</f>
        <v>106</v>
      </c>
      <c r="C131" s="419" t="s">
        <v>393</v>
      </c>
      <c r="D131" s="414">
        <v>84.5</v>
      </c>
      <c r="E131" s="403">
        <f t="shared" si="10"/>
        <v>48.115864052122099</v>
      </c>
      <c r="F131" s="402">
        <v>4.5999999999999996</v>
      </c>
      <c r="G131" s="415">
        <f t="shared" si="8"/>
        <v>221.33297463976163</v>
      </c>
    </row>
    <row r="132" spans="1:7" ht="15" x14ac:dyDescent="0.25">
      <c r="A132" s="427">
        <f t="shared" si="9"/>
        <v>114</v>
      </c>
      <c r="B132" s="412" t="str">
        <f>'[1]Под 6'!A122</f>
        <v>Л/107</v>
      </c>
      <c r="C132" s="426" t="s">
        <v>394</v>
      </c>
      <c r="D132" s="414">
        <v>82.1</v>
      </c>
      <c r="E132" s="403">
        <f t="shared" si="10"/>
        <v>46.749259629339925</v>
      </c>
      <c r="F132" s="402">
        <v>4.5999999999999996</v>
      </c>
      <c r="G132" s="415">
        <f t="shared" si="8"/>
        <v>215.04659429496363</v>
      </c>
    </row>
    <row r="133" spans="1:7" ht="15" x14ac:dyDescent="0.25">
      <c r="A133" s="427">
        <f t="shared" si="9"/>
        <v>115</v>
      </c>
      <c r="B133" s="412" t="str">
        <f>'[1]Под 6'!A123</f>
        <v>108</v>
      </c>
      <c r="C133" s="419" t="s">
        <v>395</v>
      </c>
      <c r="D133" s="414">
        <v>44.3</v>
      </c>
      <c r="E133" s="403">
        <f t="shared" si="10"/>
        <v>25.225239970520814</v>
      </c>
      <c r="F133" s="402">
        <v>4.5999999999999996</v>
      </c>
      <c r="G133" s="415">
        <f t="shared" si="8"/>
        <v>116.03610386439574</v>
      </c>
    </row>
    <row r="134" spans="1:7" ht="15" x14ac:dyDescent="0.25">
      <c r="A134" s="427">
        <f t="shared" si="9"/>
        <v>116</v>
      </c>
      <c r="B134" s="412" t="str">
        <f>'[1]Под 6'!A124</f>
        <v xml:space="preserve">109                          </v>
      </c>
      <c r="C134" s="418" t="s">
        <v>396</v>
      </c>
      <c r="D134" s="414">
        <v>45.3</v>
      </c>
      <c r="E134" s="403">
        <f t="shared" si="10"/>
        <v>25.794658480013382</v>
      </c>
      <c r="F134" s="402">
        <v>4.5999999999999996</v>
      </c>
      <c r="G134" s="415">
        <f t="shared" si="8"/>
        <v>118.65542900806155</v>
      </c>
    </row>
    <row r="135" spans="1:7" ht="15" x14ac:dyDescent="0.25">
      <c r="A135" s="427">
        <f t="shared" si="9"/>
        <v>117</v>
      </c>
      <c r="B135" s="412" t="str">
        <f>'[1]Под 6'!A125</f>
        <v>110</v>
      </c>
      <c r="C135" s="418" t="s">
        <v>397</v>
      </c>
      <c r="D135" s="414">
        <v>106</v>
      </c>
      <c r="E135" s="403">
        <f t="shared" si="10"/>
        <v>60.358362006212332</v>
      </c>
      <c r="F135" s="402">
        <v>4.5999999999999996</v>
      </c>
      <c r="G135" s="415">
        <f t="shared" si="8"/>
        <v>277.6484652285767</v>
      </c>
    </row>
    <row r="136" spans="1:7" ht="15" x14ac:dyDescent="0.25">
      <c r="A136" s="427">
        <f t="shared" si="9"/>
        <v>118</v>
      </c>
      <c r="B136" s="412" t="str">
        <f>'[1]Под 6'!A126</f>
        <v>111</v>
      </c>
      <c r="C136" s="419" t="s">
        <v>398</v>
      </c>
      <c r="D136" s="414">
        <v>55.6</v>
      </c>
      <c r="E136" s="403">
        <f t="shared" si="10"/>
        <v>31.659669127786849</v>
      </c>
      <c r="F136" s="402">
        <v>4.5999999999999996</v>
      </c>
      <c r="G136" s="415">
        <f t="shared" si="8"/>
        <v>145.63447798781948</v>
      </c>
    </row>
    <row r="137" spans="1:7" ht="15" x14ac:dyDescent="0.25">
      <c r="A137" s="427">
        <f t="shared" si="9"/>
        <v>119</v>
      </c>
      <c r="B137" s="412" t="str">
        <f>'[1]Под 6'!A127</f>
        <v>П/112</v>
      </c>
      <c r="C137" s="419" t="s">
        <v>399</v>
      </c>
      <c r="D137" s="414">
        <v>100.4</v>
      </c>
      <c r="E137" s="403">
        <f t="shared" si="10"/>
        <v>57.169618353053949</v>
      </c>
      <c r="F137" s="402">
        <v>4.5999999999999996</v>
      </c>
      <c r="G137" s="415">
        <f t="shared" si="8"/>
        <v>262.98024442404812</v>
      </c>
    </row>
    <row r="138" spans="1:7" ht="15" x14ac:dyDescent="0.25">
      <c r="A138" s="427">
        <f t="shared" si="9"/>
        <v>120</v>
      </c>
      <c r="B138" s="412" t="str">
        <f>'[1]Под 6'!A128</f>
        <v>113</v>
      </c>
      <c r="C138" s="419" t="s">
        <v>400</v>
      </c>
      <c r="D138" s="414">
        <v>79.5</v>
      </c>
      <c r="E138" s="403">
        <f t="shared" si="10"/>
        <v>45.268771504659249</v>
      </c>
      <c r="F138" s="402">
        <v>4.5999999999999996</v>
      </c>
      <c r="G138" s="415">
        <f t="shared" si="8"/>
        <v>208.23634892143252</v>
      </c>
    </row>
    <row r="139" spans="1:7" ht="15" x14ac:dyDescent="0.25">
      <c r="A139" s="427">
        <f t="shared" si="9"/>
        <v>121</v>
      </c>
      <c r="B139" s="412" t="str">
        <f>'[1]Под 6'!A129</f>
        <v>114</v>
      </c>
      <c r="C139" s="400" t="s">
        <v>401</v>
      </c>
      <c r="D139" s="414">
        <v>115.8</v>
      </c>
      <c r="E139" s="403">
        <f t="shared" si="10"/>
        <v>65.938663399239516</v>
      </c>
      <c r="F139" s="402">
        <v>4.5999999999999996</v>
      </c>
      <c r="G139" s="415">
        <f t="shared" si="8"/>
        <v>303.31785163650176</v>
      </c>
    </row>
    <row r="140" spans="1:7" ht="15" x14ac:dyDescent="0.25">
      <c r="A140" s="427">
        <f t="shared" si="9"/>
        <v>122</v>
      </c>
      <c r="B140" s="412" t="str">
        <f>'[1]Под 6'!A130</f>
        <v>115</v>
      </c>
      <c r="C140" s="400" t="s">
        <v>402</v>
      </c>
      <c r="D140" s="414">
        <v>84.1</v>
      </c>
      <c r="E140" s="403">
        <f t="shared" si="10"/>
        <v>47.888096648325067</v>
      </c>
      <c r="F140" s="402">
        <v>4.5999999999999996</v>
      </c>
      <c r="G140" s="415">
        <f t="shared" si="8"/>
        <v>220.28524458229529</v>
      </c>
    </row>
    <row r="141" spans="1:7" ht="15" x14ac:dyDescent="0.25">
      <c r="A141" s="427">
        <f t="shared" si="9"/>
        <v>123</v>
      </c>
      <c r="B141" s="412" t="str">
        <f>'[1]Под 6'!A131</f>
        <v>Л/116</v>
      </c>
      <c r="C141" s="400" t="s">
        <v>403</v>
      </c>
      <c r="D141" s="414">
        <v>82.5</v>
      </c>
      <c r="E141" s="403">
        <f t="shared" si="10"/>
        <v>46.977027033136956</v>
      </c>
      <c r="F141" s="402">
        <v>4.5999999999999996</v>
      </c>
      <c r="G141" s="415">
        <f t="shared" si="8"/>
        <v>216.09432435242999</v>
      </c>
    </row>
    <row r="142" spans="1:7" ht="15" x14ac:dyDescent="0.25">
      <c r="A142" s="427">
        <f t="shared" si="9"/>
        <v>124</v>
      </c>
      <c r="B142" s="412" t="str">
        <f>'[1]Под 6'!A132</f>
        <v>117</v>
      </c>
      <c r="C142" s="400" t="s">
        <v>404</v>
      </c>
      <c r="D142" s="414">
        <v>44.4</v>
      </c>
      <c r="E142" s="403">
        <f t="shared" si="10"/>
        <v>25.282181821470072</v>
      </c>
      <c r="F142" s="402">
        <v>4.5999999999999996</v>
      </c>
      <c r="G142" s="415">
        <f t="shared" si="8"/>
        <v>116.29803637876232</v>
      </c>
    </row>
    <row r="143" spans="1:7" ht="15" x14ac:dyDescent="0.25">
      <c r="A143" s="427">
        <f t="shared" si="9"/>
        <v>125</v>
      </c>
      <c r="B143" s="412" t="str">
        <f>'[1]Под 6'!A133</f>
        <v>118</v>
      </c>
      <c r="C143" s="400" t="s">
        <v>405</v>
      </c>
      <c r="D143" s="414">
        <v>45.5</v>
      </c>
      <c r="E143" s="403">
        <f t="shared" si="10"/>
        <v>25.908542181911898</v>
      </c>
      <c r="F143" s="402">
        <v>4.5999999999999996</v>
      </c>
      <c r="G143" s="415">
        <f t="shared" si="8"/>
        <v>119.17929403679472</v>
      </c>
    </row>
    <row r="144" spans="1:7" ht="15" x14ac:dyDescent="0.25">
      <c r="A144" s="427">
        <f t="shared" si="9"/>
        <v>126</v>
      </c>
      <c r="B144" s="412" t="str">
        <f>'[1]Под 6'!A134</f>
        <v>119</v>
      </c>
      <c r="C144" s="400" t="s">
        <v>406</v>
      </c>
      <c r="D144" s="414">
        <v>107.4</v>
      </c>
      <c r="E144" s="403">
        <f t="shared" si="10"/>
        <v>61.155547919501934</v>
      </c>
      <c r="F144" s="402">
        <v>4.5999999999999996</v>
      </c>
      <c r="G144" s="415">
        <f t="shared" si="8"/>
        <v>281.3155204297089</v>
      </c>
    </row>
    <row r="145" spans="1:7" ht="15" x14ac:dyDescent="0.25">
      <c r="A145" s="427">
        <f t="shared" si="9"/>
        <v>127</v>
      </c>
      <c r="B145" s="412" t="str">
        <f>'[1]Под 6'!A135</f>
        <v>120</v>
      </c>
      <c r="C145" s="400" t="s">
        <v>407</v>
      </c>
      <c r="D145" s="414">
        <v>53.2</v>
      </c>
      <c r="E145" s="403">
        <f t="shared" si="10"/>
        <v>30.293064705004682</v>
      </c>
      <c r="F145" s="402">
        <v>4.5999999999999996</v>
      </c>
      <c r="G145" s="415">
        <f t="shared" si="8"/>
        <v>139.34809764302153</v>
      </c>
    </row>
    <row r="146" spans="1:7" ht="15" x14ac:dyDescent="0.25">
      <c r="A146" s="427">
        <f t="shared" si="9"/>
        <v>128</v>
      </c>
      <c r="B146" s="412" t="str">
        <f>'[1]Под 6'!A136</f>
        <v>П/121</v>
      </c>
      <c r="C146" s="400" t="s">
        <v>408</v>
      </c>
      <c r="D146" s="414">
        <v>100</v>
      </c>
      <c r="E146" s="403">
        <f t="shared" si="10"/>
        <v>56.941850949256917</v>
      </c>
      <c r="F146" s="402">
        <v>4.5999999999999996</v>
      </c>
      <c r="G146" s="415">
        <f t="shared" si="8"/>
        <v>261.93251436658181</v>
      </c>
    </row>
    <row r="147" spans="1:7" ht="15" x14ac:dyDescent="0.25">
      <c r="A147" s="427">
        <f t="shared" si="9"/>
        <v>129</v>
      </c>
      <c r="B147" s="412" t="str">
        <f>'[1]Под 6'!A137</f>
        <v>122</v>
      </c>
      <c r="C147" s="400" t="s">
        <v>409</v>
      </c>
      <c r="D147" s="414">
        <v>90.7</v>
      </c>
      <c r="E147" s="403">
        <f t="shared" si="10"/>
        <v>51.646258810976029</v>
      </c>
      <c r="F147" s="402">
        <v>4.5999999999999996</v>
      </c>
      <c r="G147" s="415">
        <f t="shared" si="8"/>
        <v>237.57279053048973</v>
      </c>
    </row>
    <row r="148" spans="1:7" ht="15" x14ac:dyDescent="0.25">
      <c r="A148" s="427">
        <f t="shared" si="9"/>
        <v>130</v>
      </c>
      <c r="B148" s="412" t="str">
        <f>'[1]Под 6'!A138</f>
        <v>123</v>
      </c>
      <c r="C148" s="417" t="s">
        <v>410</v>
      </c>
      <c r="D148" s="414">
        <v>116.6</v>
      </c>
      <c r="E148" s="403">
        <f t="shared" si="10"/>
        <v>66.394198206833565</v>
      </c>
      <c r="F148" s="402">
        <v>4.5999999999999996</v>
      </c>
      <c r="G148" s="415">
        <f t="shared" si="8"/>
        <v>305.41331175143438</v>
      </c>
    </row>
    <row r="149" spans="1:7" ht="15" x14ac:dyDescent="0.25">
      <c r="A149" s="427">
        <f t="shared" si="9"/>
        <v>131</v>
      </c>
      <c r="B149" s="412" t="str">
        <f>'[1]Под 6'!A139</f>
        <v>124</v>
      </c>
      <c r="C149" s="418" t="s">
        <v>411</v>
      </c>
      <c r="D149" s="414">
        <v>84.2</v>
      </c>
      <c r="E149" s="403">
        <f t="shared" si="10"/>
        <v>47.945038499274325</v>
      </c>
      <c r="F149" s="402">
        <v>4.5999999999999996</v>
      </c>
      <c r="G149" s="415">
        <f t="shared" si="8"/>
        <v>220.54717709666187</v>
      </c>
    </row>
    <row r="150" spans="1:7" ht="15" x14ac:dyDescent="0.25">
      <c r="A150" s="427">
        <f t="shared" si="9"/>
        <v>132</v>
      </c>
      <c r="B150" s="412" t="str">
        <f>'[1]Под 6'!A140</f>
        <v>Л/125</v>
      </c>
      <c r="C150" s="419" t="s">
        <v>412</v>
      </c>
      <c r="D150" s="414">
        <f>81.7</f>
        <v>81.7</v>
      </c>
      <c r="E150" s="403">
        <f t="shared" si="10"/>
        <v>46.521492225542907</v>
      </c>
      <c r="F150" s="402">
        <v>4.5999999999999996</v>
      </c>
      <c r="G150" s="415">
        <f t="shared" si="8"/>
        <v>213.99886423749734</v>
      </c>
    </row>
    <row r="151" spans="1:7" ht="15" x14ac:dyDescent="0.25">
      <c r="A151" s="427">
        <f t="shared" si="9"/>
        <v>133</v>
      </c>
      <c r="B151" s="412" t="str">
        <f>'[1]Под 6'!A141</f>
        <v>126</v>
      </c>
      <c r="C151" s="419" t="s">
        <v>413</v>
      </c>
      <c r="D151" s="414">
        <v>44.5</v>
      </c>
      <c r="E151" s="403">
        <f t="shared" si="10"/>
        <v>25.33912367241933</v>
      </c>
      <c r="F151" s="402">
        <v>4.5999999999999996</v>
      </c>
      <c r="G151" s="415">
        <f t="shared" si="8"/>
        <v>116.55996889312891</v>
      </c>
    </row>
    <row r="152" spans="1:7" ht="15" x14ac:dyDescent="0.25">
      <c r="A152" s="427">
        <f t="shared" si="9"/>
        <v>134</v>
      </c>
      <c r="B152" s="412" t="str">
        <f>'[1]Под 6'!A142</f>
        <v>127</v>
      </c>
      <c r="C152" s="419" t="s">
        <v>414</v>
      </c>
      <c r="D152" s="414">
        <v>46</v>
      </c>
      <c r="E152" s="403">
        <f t="shared" si="10"/>
        <v>26.193251436658183</v>
      </c>
      <c r="F152" s="402">
        <v>4.5999999999999996</v>
      </c>
      <c r="G152" s="415">
        <f t="shared" si="8"/>
        <v>120.48895660862763</v>
      </c>
    </row>
    <row r="153" spans="1:7" ht="15" x14ac:dyDescent="0.25">
      <c r="A153" s="427">
        <f t="shared" si="9"/>
        <v>135</v>
      </c>
      <c r="B153" s="412" t="str">
        <f>'[1]Под 6'!A143</f>
        <v>128</v>
      </c>
      <c r="C153" s="426" t="s">
        <v>415</v>
      </c>
      <c r="D153" s="414">
        <f>107.7</f>
        <v>107.7</v>
      </c>
      <c r="E153" s="403">
        <f t="shared" si="10"/>
        <v>61.326373472349701</v>
      </c>
      <c r="F153" s="402">
        <v>4.5999999999999996</v>
      </c>
      <c r="G153" s="415">
        <f t="shared" si="8"/>
        <v>282.1013179728086</v>
      </c>
    </row>
    <row r="154" spans="1:7" ht="15" x14ac:dyDescent="0.25">
      <c r="A154" s="427">
        <f t="shared" si="9"/>
        <v>136</v>
      </c>
      <c r="B154" s="412" t="str">
        <f>'[1]Под 6'!A144</f>
        <v>129</v>
      </c>
      <c r="C154" s="419" t="s">
        <v>416</v>
      </c>
      <c r="D154" s="414">
        <v>54.1</v>
      </c>
      <c r="E154" s="403">
        <f t="shared" ref="E154:E185" si="11">$E$4*D154/$A$5</f>
        <v>30.805541363547995</v>
      </c>
      <c r="F154" s="402">
        <v>4.5999999999999996</v>
      </c>
      <c r="G154" s="415">
        <f t="shared" si="8"/>
        <v>141.70549027232076</v>
      </c>
    </row>
    <row r="155" spans="1:7" ht="15" x14ac:dyDescent="0.25">
      <c r="A155" s="427">
        <f t="shared" si="9"/>
        <v>137</v>
      </c>
      <c r="B155" s="412" t="str">
        <f>'[1]Под 6'!A145</f>
        <v>П/130</v>
      </c>
      <c r="C155" s="418" t="s">
        <v>417</v>
      </c>
      <c r="D155" s="414">
        <v>102</v>
      </c>
      <c r="E155" s="403">
        <f t="shared" si="11"/>
        <v>58.08068796824206</v>
      </c>
      <c r="F155" s="402">
        <v>4.5999999999999996</v>
      </c>
      <c r="G155" s="415">
        <f t="shared" ref="G155:G218" si="12">E155*F155</f>
        <v>267.17116465391348</v>
      </c>
    </row>
    <row r="156" spans="1:7" ht="15" x14ac:dyDescent="0.25">
      <c r="A156" s="427">
        <f t="shared" si="9"/>
        <v>138</v>
      </c>
      <c r="B156" s="412" t="str">
        <f>'[1]Под 6'!A146</f>
        <v>131</v>
      </c>
      <c r="C156" s="418" t="s">
        <v>418</v>
      </c>
      <c r="D156" s="414">
        <v>79.2</v>
      </c>
      <c r="E156" s="403">
        <f t="shared" si="11"/>
        <v>45.097945951811482</v>
      </c>
      <c r="F156" s="402">
        <v>4.5999999999999996</v>
      </c>
      <c r="G156" s="415">
        <f t="shared" si="12"/>
        <v>207.45055137833279</v>
      </c>
    </row>
    <row r="157" spans="1:7" ht="15" x14ac:dyDescent="0.25">
      <c r="A157" s="427">
        <f t="shared" si="9"/>
        <v>139</v>
      </c>
      <c r="B157" s="412" t="str">
        <f>'[1]Под 6'!A147</f>
        <v>132</v>
      </c>
      <c r="C157" s="419" t="s">
        <v>419</v>
      </c>
      <c r="D157" s="414">
        <v>116.8</v>
      </c>
      <c r="E157" s="403">
        <f t="shared" si="11"/>
        <v>66.50808190873208</v>
      </c>
      <c r="F157" s="402">
        <v>4.5999999999999996</v>
      </c>
      <c r="G157" s="415">
        <f t="shared" si="12"/>
        <v>305.93717678016753</v>
      </c>
    </row>
    <row r="158" spans="1:7" ht="15" x14ac:dyDescent="0.25">
      <c r="A158" s="427">
        <f t="shared" ref="A158:A221" si="13">A157+1</f>
        <v>140</v>
      </c>
      <c r="B158" s="412" t="str">
        <f>'[1]Под 6'!A148</f>
        <v>133</v>
      </c>
      <c r="C158" s="419" t="s">
        <v>420</v>
      </c>
      <c r="D158" s="414">
        <v>83.7</v>
      </c>
      <c r="E158" s="403">
        <f t="shared" si="11"/>
        <v>47.660329244528043</v>
      </c>
      <c r="F158" s="402">
        <v>4.5999999999999996</v>
      </c>
      <c r="G158" s="415">
        <f t="shared" si="12"/>
        <v>219.23751452482898</v>
      </c>
    </row>
    <row r="159" spans="1:7" ht="15" x14ac:dyDescent="0.25">
      <c r="A159" s="427">
        <f t="shared" si="13"/>
        <v>141</v>
      </c>
      <c r="B159" s="412" t="str">
        <f>'[1]Под 6'!A149</f>
        <v>Л/134</v>
      </c>
      <c r="C159" s="419" t="s">
        <v>421</v>
      </c>
      <c r="D159" s="414">
        <v>81.7</v>
      </c>
      <c r="E159" s="403">
        <f t="shared" si="11"/>
        <v>46.521492225542907</v>
      </c>
      <c r="F159" s="402">
        <v>4.5999999999999996</v>
      </c>
      <c r="G159" s="415">
        <f t="shared" si="12"/>
        <v>213.99886423749734</v>
      </c>
    </row>
    <row r="160" spans="1:7" ht="15" x14ac:dyDescent="0.25">
      <c r="A160" s="427">
        <f t="shared" si="13"/>
        <v>142</v>
      </c>
      <c r="B160" s="412" t="str">
        <f>'[1]Под 6'!A150</f>
        <v>135</v>
      </c>
      <c r="C160" s="400" t="s">
        <v>422</v>
      </c>
      <c r="D160" s="414">
        <v>44.7</v>
      </c>
      <c r="E160" s="403">
        <f t="shared" si="11"/>
        <v>25.453007374317846</v>
      </c>
      <c r="F160" s="402">
        <v>4.5999999999999996</v>
      </c>
      <c r="G160" s="415">
        <f t="shared" si="12"/>
        <v>117.08383392186208</v>
      </c>
    </row>
    <row r="161" spans="1:7" ht="15" x14ac:dyDescent="0.25">
      <c r="A161" s="427">
        <f t="shared" si="13"/>
        <v>143</v>
      </c>
      <c r="B161" s="412" t="str">
        <f>'[1]Под 6'!A151</f>
        <v>136</v>
      </c>
      <c r="C161" s="400" t="s">
        <v>423</v>
      </c>
      <c r="D161" s="414">
        <v>46.2</v>
      </c>
      <c r="E161" s="403">
        <f t="shared" si="11"/>
        <v>26.307135138556699</v>
      </c>
      <c r="F161" s="402">
        <v>4.5999999999999996</v>
      </c>
      <c r="G161" s="415">
        <f t="shared" si="12"/>
        <v>121.0128216373608</v>
      </c>
    </row>
    <row r="162" spans="1:7" ht="15" x14ac:dyDescent="0.25">
      <c r="A162" s="427">
        <f t="shared" si="13"/>
        <v>144</v>
      </c>
      <c r="B162" s="412" t="str">
        <f>'[1]Под 6'!A152</f>
        <v>137</v>
      </c>
      <c r="C162" s="400" t="s">
        <v>424</v>
      </c>
      <c r="D162" s="414">
        <v>107.1</v>
      </c>
      <c r="E162" s="403">
        <f t="shared" si="11"/>
        <v>60.984722366654154</v>
      </c>
      <c r="F162" s="402">
        <v>4.5999999999999996</v>
      </c>
      <c r="G162" s="415">
        <f t="shared" si="12"/>
        <v>280.52972288660908</v>
      </c>
    </row>
    <row r="163" spans="1:7" ht="15" x14ac:dyDescent="0.25">
      <c r="A163" s="427">
        <f t="shared" si="13"/>
        <v>145</v>
      </c>
      <c r="B163" s="412" t="str">
        <f>'[1]Под 6'!A153</f>
        <v>138</v>
      </c>
      <c r="C163" s="400" t="s">
        <v>425</v>
      </c>
      <c r="D163" s="414">
        <v>53.2</v>
      </c>
      <c r="E163" s="403">
        <f t="shared" si="11"/>
        <v>30.293064705004682</v>
      </c>
      <c r="F163" s="402">
        <v>4.5999999999999996</v>
      </c>
      <c r="G163" s="415">
        <f t="shared" si="12"/>
        <v>139.34809764302153</v>
      </c>
    </row>
    <row r="164" spans="1:7" ht="15" x14ac:dyDescent="0.25">
      <c r="A164" s="427">
        <f t="shared" si="13"/>
        <v>146</v>
      </c>
      <c r="B164" s="412" t="str">
        <f>'[1]Под 6'!A154</f>
        <v>П/139</v>
      </c>
      <c r="C164" s="400" t="s">
        <v>426</v>
      </c>
      <c r="D164" s="414">
        <v>116</v>
      </c>
      <c r="E164" s="403">
        <f t="shared" si="11"/>
        <v>66.052547101138032</v>
      </c>
      <c r="F164" s="402">
        <v>4.5999999999999996</v>
      </c>
      <c r="G164" s="415">
        <f t="shared" si="12"/>
        <v>303.84171666523491</v>
      </c>
    </row>
    <row r="165" spans="1:7" ht="15" x14ac:dyDescent="0.25">
      <c r="A165" s="427">
        <f t="shared" si="13"/>
        <v>147</v>
      </c>
      <c r="B165" s="412" t="str">
        <f>'[1]Под 6'!A155</f>
        <v>140</v>
      </c>
      <c r="C165" s="400" t="s">
        <v>427</v>
      </c>
      <c r="D165" s="414">
        <v>90.4</v>
      </c>
      <c r="E165" s="403">
        <f t="shared" si="11"/>
        <v>51.475433258128255</v>
      </c>
      <c r="F165" s="402">
        <v>4.5999999999999996</v>
      </c>
      <c r="G165" s="415">
        <f t="shared" si="12"/>
        <v>236.78699298738997</v>
      </c>
    </row>
    <row r="166" spans="1:7" ht="15" x14ac:dyDescent="0.25">
      <c r="A166" s="427">
        <f t="shared" si="13"/>
        <v>148</v>
      </c>
      <c r="B166" s="412" t="str">
        <f>'[1]Под 6'!A156</f>
        <v>141</v>
      </c>
      <c r="C166" s="400" t="s">
        <v>428</v>
      </c>
      <c r="D166" s="414">
        <v>119.7</v>
      </c>
      <c r="E166" s="403">
        <f t="shared" si="11"/>
        <v>68.15939558626053</v>
      </c>
      <c r="F166" s="402">
        <v>4.5999999999999996</v>
      </c>
      <c r="G166" s="415">
        <f t="shared" si="12"/>
        <v>313.53321969679843</v>
      </c>
    </row>
    <row r="167" spans="1:7" ht="15" x14ac:dyDescent="0.25">
      <c r="A167" s="427">
        <f t="shared" si="13"/>
        <v>149</v>
      </c>
      <c r="B167" s="412" t="str">
        <f>'[1]Под 6'!A157</f>
        <v>142</v>
      </c>
      <c r="C167" s="400" t="s">
        <v>429</v>
      </c>
      <c r="D167" s="414">
        <f>85</f>
        <v>85</v>
      </c>
      <c r="E167" s="403">
        <f t="shared" si="11"/>
        <v>48.400573306868381</v>
      </c>
      <c r="F167" s="402">
        <v>4.5999999999999996</v>
      </c>
      <c r="G167" s="415">
        <f t="shared" si="12"/>
        <v>222.64263721159455</v>
      </c>
    </row>
    <row r="168" spans="1:7" ht="15" x14ac:dyDescent="0.25">
      <c r="A168" s="427">
        <f t="shared" si="13"/>
        <v>150</v>
      </c>
      <c r="B168" s="412" t="str">
        <f>'[1]Под 6'!A158</f>
        <v>Л/143</v>
      </c>
      <c r="C168" s="400" t="s">
        <v>430</v>
      </c>
      <c r="D168" s="414">
        <v>83</v>
      </c>
      <c r="E168" s="403">
        <f t="shared" si="11"/>
        <v>47.261736287883245</v>
      </c>
      <c r="F168" s="402">
        <v>4.5999999999999996</v>
      </c>
      <c r="G168" s="415">
        <f t="shared" si="12"/>
        <v>217.40398692426291</v>
      </c>
    </row>
    <row r="169" spans="1:7" ht="15" x14ac:dyDescent="0.25">
      <c r="A169" s="427">
        <f t="shared" si="13"/>
        <v>151</v>
      </c>
      <c r="B169" s="412" t="str">
        <f>'[1]Под 6'!A159</f>
        <v>144</v>
      </c>
      <c r="C169" s="417" t="s">
        <v>431</v>
      </c>
      <c r="D169" s="414">
        <v>45.8</v>
      </c>
      <c r="E169" s="403">
        <f t="shared" si="11"/>
        <v>26.079367734759668</v>
      </c>
      <c r="F169" s="402">
        <v>4.5999999999999996</v>
      </c>
      <c r="G169" s="415">
        <f t="shared" si="12"/>
        <v>119.96509157989446</v>
      </c>
    </row>
    <row r="170" spans="1:7" ht="15" x14ac:dyDescent="0.25">
      <c r="A170" s="427">
        <f t="shared" si="13"/>
        <v>152</v>
      </c>
      <c r="B170" s="412" t="str">
        <f>'[1]Под 6'!A160</f>
        <v>145</v>
      </c>
      <c r="C170" s="418" t="s">
        <v>432</v>
      </c>
      <c r="D170" s="414">
        <v>47.6</v>
      </c>
      <c r="E170" s="403">
        <f t="shared" si="11"/>
        <v>27.104321051846295</v>
      </c>
      <c r="F170" s="402">
        <v>4.5999999999999996</v>
      </c>
      <c r="G170" s="415">
        <f t="shared" si="12"/>
        <v>124.67987683849294</v>
      </c>
    </row>
    <row r="171" spans="1:7" ht="15" x14ac:dyDescent="0.25">
      <c r="A171" s="427">
        <f t="shared" si="13"/>
        <v>153</v>
      </c>
      <c r="B171" s="412" t="str">
        <f>'[1]Под 6'!A161</f>
        <v>146</v>
      </c>
      <c r="C171" s="419" t="s">
        <v>433</v>
      </c>
      <c r="D171" s="414">
        <v>113.1</v>
      </c>
      <c r="E171" s="403">
        <f t="shared" si="11"/>
        <v>64.401233423609568</v>
      </c>
      <c r="F171" s="402">
        <v>4.5999999999999996</v>
      </c>
      <c r="G171" s="415">
        <f t="shared" si="12"/>
        <v>296.24567374860396</v>
      </c>
    </row>
    <row r="172" spans="1:7" ht="15" x14ac:dyDescent="0.25">
      <c r="A172" s="427">
        <f t="shared" si="13"/>
        <v>154</v>
      </c>
      <c r="B172" s="412" t="str">
        <f>'[1]Под 6'!A162</f>
        <v>147</v>
      </c>
      <c r="C172" s="419" t="s">
        <v>434</v>
      </c>
      <c r="D172" s="414">
        <v>57.4</v>
      </c>
      <c r="E172" s="403">
        <f t="shared" si="11"/>
        <v>32.684622444873469</v>
      </c>
      <c r="F172" s="402">
        <v>4.5999999999999996</v>
      </c>
      <c r="G172" s="415">
        <f t="shared" si="12"/>
        <v>150.34926324641793</v>
      </c>
    </row>
    <row r="173" spans="1:7" ht="15" x14ac:dyDescent="0.25">
      <c r="A173" s="427">
        <f t="shared" si="13"/>
        <v>155</v>
      </c>
      <c r="B173" s="412" t="str">
        <f>'[1]Под 6'!A163</f>
        <v>П/148</v>
      </c>
      <c r="C173" s="419" t="s">
        <v>435</v>
      </c>
      <c r="D173" s="414">
        <f>101.9</f>
        <v>101.9</v>
      </c>
      <c r="E173" s="403">
        <f t="shared" si="11"/>
        <v>58.023746117292802</v>
      </c>
      <c r="F173" s="402">
        <v>4.5999999999999996</v>
      </c>
      <c r="G173" s="415">
        <f t="shared" si="12"/>
        <v>266.90923213954687</v>
      </c>
    </row>
    <row r="174" spans="1:7" ht="15" x14ac:dyDescent="0.25">
      <c r="A174" s="427">
        <f t="shared" si="13"/>
        <v>156</v>
      </c>
      <c r="B174" s="412" t="str">
        <f>'[1]Под 6'!A164</f>
        <v>149</v>
      </c>
      <c r="C174" s="426" t="s">
        <v>436</v>
      </c>
      <c r="D174" s="414">
        <f>81.4</f>
        <v>81.400000000000006</v>
      </c>
      <c r="E174" s="403">
        <f t="shared" si="11"/>
        <v>46.350666672695134</v>
      </c>
      <c r="F174" s="402">
        <v>4.5999999999999996</v>
      </c>
      <c r="G174" s="415">
        <f t="shared" si="12"/>
        <v>213.21306669439761</v>
      </c>
    </row>
    <row r="175" spans="1:7" ht="15" x14ac:dyDescent="0.25">
      <c r="A175" s="427">
        <f t="shared" si="13"/>
        <v>157</v>
      </c>
      <c r="B175" s="412" t="str">
        <f>'[1]Под 6'!A165</f>
        <v>150</v>
      </c>
      <c r="C175" s="419" t="s">
        <v>437</v>
      </c>
      <c r="D175" s="414">
        <v>121.7</v>
      </c>
      <c r="E175" s="403">
        <f t="shared" si="11"/>
        <v>69.298232605245673</v>
      </c>
      <c r="F175" s="402">
        <v>4.5999999999999996</v>
      </c>
      <c r="G175" s="415">
        <f t="shared" si="12"/>
        <v>318.77186998413009</v>
      </c>
    </row>
    <row r="176" spans="1:7" ht="15" x14ac:dyDescent="0.25">
      <c r="A176" s="427">
        <f t="shared" si="13"/>
        <v>158</v>
      </c>
      <c r="B176" s="412" t="str">
        <f>'[1]Под 6'!A166</f>
        <v>151</v>
      </c>
      <c r="C176" s="413" t="s">
        <v>438</v>
      </c>
      <c r="D176" s="414">
        <v>85.5</v>
      </c>
      <c r="E176" s="403">
        <f t="shared" si="11"/>
        <v>48.685282561614663</v>
      </c>
      <c r="F176" s="402">
        <v>4.5999999999999996</v>
      </c>
      <c r="G176" s="415">
        <f t="shared" si="12"/>
        <v>223.95229978342743</v>
      </c>
    </row>
    <row r="177" spans="1:7" ht="15" x14ac:dyDescent="0.25">
      <c r="A177" s="427">
        <f t="shared" si="13"/>
        <v>159</v>
      </c>
      <c r="B177" s="412" t="str">
        <f>'[1]Под 6'!A173</f>
        <v>Л/152</v>
      </c>
      <c r="C177" s="418" t="s">
        <v>439</v>
      </c>
      <c r="D177" s="414">
        <v>83.1</v>
      </c>
      <c r="E177" s="403">
        <f t="shared" si="11"/>
        <v>47.318678138832496</v>
      </c>
      <c r="F177" s="402">
        <v>4.5999999999999996</v>
      </c>
      <c r="G177" s="415">
        <f t="shared" si="12"/>
        <v>217.66591943862946</v>
      </c>
    </row>
    <row r="178" spans="1:7" ht="15" x14ac:dyDescent="0.25">
      <c r="A178" s="427">
        <f t="shared" si="13"/>
        <v>160</v>
      </c>
      <c r="B178" s="412" t="str">
        <f>'[1]Под 6'!A174</f>
        <v>153</v>
      </c>
      <c r="C178" s="419" t="s">
        <v>440</v>
      </c>
      <c r="D178" s="414">
        <v>45.8</v>
      </c>
      <c r="E178" s="403">
        <f t="shared" si="11"/>
        <v>26.079367734759668</v>
      </c>
      <c r="F178" s="402">
        <v>4.5999999999999996</v>
      </c>
      <c r="G178" s="415">
        <f t="shared" si="12"/>
        <v>119.96509157989446</v>
      </c>
    </row>
    <row r="179" spans="1:7" ht="15" x14ac:dyDescent="0.25">
      <c r="A179" s="427">
        <f t="shared" si="13"/>
        <v>161</v>
      </c>
      <c r="B179" s="412" t="str">
        <f>'[1]Под 6'!A175</f>
        <v>154</v>
      </c>
      <c r="C179" s="419" t="s">
        <v>441</v>
      </c>
      <c r="D179" s="414">
        <f>47.6</f>
        <v>47.6</v>
      </c>
      <c r="E179" s="403">
        <f t="shared" si="11"/>
        <v>27.104321051846295</v>
      </c>
      <c r="F179" s="402">
        <v>4.5999999999999996</v>
      </c>
      <c r="G179" s="415">
        <f t="shared" si="12"/>
        <v>124.67987683849294</v>
      </c>
    </row>
    <row r="180" spans="1:7" ht="15" x14ac:dyDescent="0.25">
      <c r="A180" s="427">
        <f t="shared" si="13"/>
        <v>162</v>
      </c>
      <c r="B180" s="412" t="str">
        <f>'[1]Под 6'!A176</f>
        <v>155</v>
      </c>
      <c r="C180" s="426" t="s">
        <v>442</v>
      </c>
      <c r="D180" s="414">
        <v>113</v>
      </c>
      <c r="E180" s="403">
        <f t="shared" si="11"/>
        <v>64.344291572660325</v>
      </c>
      <c r="F180" s="402">
        <v>4.5999999999999996</v>
      </c>
      <c r="G180" s="415">
        <f t="shared" si="12"/>
        <v>295.98374123423747</v>
      </c>
    </row>
    <row r="181" spans="1:7" ht="15" x14ac:dyDescent="0.25">
      <c r="A181" s="427">
        <f t="shared" si="13"/>
        <v>163</v>
      </c>
      <c r="B181" s="412" t="str">
        <f>'[1]Под 6'!A177</f>
        <v>156</v>
      </c>
      <c r="C181" s="400" t="s">
        <v>443</v>
      </c>
      <c r="D181" s="414">
        <v>57</v>
      </c>
      <c r="E181" s="403">
        <f t="shared" si="11"/>
        <v>32.456855041076444</v>
      </c>
      <c r="F181" s="402">
        <v>4.5999999999999996</v>
      </c>
      <c r="G181" s="415">
        <f t="shared" si="12"/>
        <v>149.30153318895162</v>
      </c>
    </row>
    <row r="182" spans="1:7" ht="15" x14ac:dyDescent="0.25">
      <c r="A182" s="427">
        <f t="shared" si="13"/>
        <v>164</v>
      </c>
      <c r="B182" s="412" t="str">
        <f>'[1]Под 6'!A178</f>
        <v>П/157</v>
      </c>
      <c r="C182" s="400" t="s">
        <v>444</v>
      </c>
      <c r="D182" s="414">
        <v>100.1</v>
      </c>
      <c r="E182" s="403">
        <f t="shared" si="11"/>
        <v>56.998792800206168</v>
      </c>
      <c r="F182" s="402">
        <v>4.5999999999999996</v>
      </c>
      <c r="G182" s="415">
        <f t="shared" si="12"/>
        <v>262.19444688094836</v>
      </c>
    </row>
    <row r="183" spans="1:7" ht="15" x14ac:dyDescent="0.25">
      <c r="A183" s="427">
        <f t="shared" si="13"/>
        <v>165</v>
      </c>
      <c r="B183" s="412" t="str">
        <f>'[1]Под 6'!A179</f>
        <v>158</v>
      </c>
      <c r="C183" s="400" t="s">
        <v>445</v>
      </c>
      <c r="D183" s="414">
        <v>80.599999999999994</v>
      </c>
      <c r="E183" s="403">
        <f t="shared" si="11"/>
        <v>45.895131865101071</v>
      </c>
      <c r="F183" s="402">
        <v>4.5999999999999996</v>
      </c>
      <c r="G183" s="415">
        <f t="shared" si="12"/>
        <v>211.1176065794649</v>
      </c>
    </row>
    <row r="184" spans="1:7" ht="15" x14ac:dyDescent="0.25">
      <c r="A184" s="427">
        <f t="shared" si="13"/>
        <v>166</v>
      </c>
      <c r="B184" s="412" t="str">
        <f>'[1]Под 6'!A180</f>
        <v>159</v>
      </c>
      <c r="C184" s="400" t="s">
        <v>446</v>
      </c>
      <c r="D184" s="414">
        <v>120.9</v>
      </c>
      <c r="E184" s="403">
        <f t="shared" si="11"/>
        <v>68.842697797651624</v>
      </c>
      <c r="F184" s="402">
        <v>4.5999999999999996</v>
      </c>
      <c r="G184" s="415">
        <f t="shared" si="12"/>
        <v>316.67640986919747</v>
      </c>
    </row>
    <row r="185" spans="1:7" ht="15" x14ac:dyDescent="0.25">
      <c r="A185" s="427">
        <f t="shared" si="13"/>
        <v>167</v>
      </c>
      <c r="B185" s="412" t="str">
        <f>'[1]Под 6'!A181</f>
        <v>160</v>
      </c>
      <c r="C185" s="400" t="s">
        <v>447</v>
      </c>
      <c r="D185" s="414">
        <v>85.1</v>
      </c>
      <c r="E185" s="403">
        <f t="shared" si="11"/>
        <v>48.457515157817632</v>
      </c>
      <c r="F185" s="402">
        <v>4.5999999999999996</v>
      </c>
      <c r="G185" s="415">
        <f t="shared" si="12"/>
        <v>222.9045697259611</v>
      </c>
    </row>
    <row r="186" spans="1:7" ht="15" x14ac:dyDescent="0.25">
      <c r="A186" s="427">
        <f t="shared" si="13"/>
        <v>168</v>
      </c>
      <c r="B186" s="412" t="str">
        <f>'[1]Под 6'!A182</f>
        <v>Л/161</v>
      </c>
      <c r="C186" s="400" t="s">
        <v>448</v>
      </c>
      <c r="D186" s="414">
        <v>84</v>
      </c>
      <c r="E186" s="403">
        <f t="shared" ref="E186:E217" si="14">$E$4*D186/$A$5</f>
        <v>47.83115479737581</v>
      </c>
      <c r="F186" s="402">
        <v>4.5999999999999996</v>
      </c>
      <c r="G186" s="415">
        <f t="shared" si="12"/>
        <v>220.02331206792871</v>
      </c>
    </row>
    <row r="187" spans="1:7" ht="15" x14ac:dyDescent="0.25">
      <c r="A187" s="427">
        <f t="shared" si="13"/>
        <v>169</v>
      </c>
      <c r="B187" s="412" t="str">
        <f>'[1]Под 6'!A183</f>
        <v>162</v>
      </c>
      <c r="C187" s="400" t="s">
        <v>449</v>
      </c>
      <c r="D187" s="414">
        <v>45.7</v>
      </c>
      <c r="E187" s="403">
        <f t="shared" si="14"/>
        <v>26.022425883810413</v>
      </c>
      <c r="F187" s="402">
        <v>4.5999999999999996</v>
      </c>
      <c r="G187" s="415">
        <f t="shared" si="12"/>
        <v>119.7031590655279</v>
      </c>
    </row>
    <row r="188" spans="1:7" ht="15" x14ac:dyDescent="0.25">
      <c r="A188" s="427">
        <f t="shared" si="13"/>
        <v>170</v>
      </c>
      <c r="B188" s="412" t="str">
        <f>'[1]Под 6'!A184</f>
        <v>163</v>
      </c>
      <c r="C188" s="400" t="s">
        <v>450</v>
      </c>
      <c r="D188" s="414">
        <v>49.2</v>
      </c>
      <c r="E188" s="403">
        <f t="shared" si="14"/>
        <v>28.015390667034406</v>
      </c>
      <c r="F188" s="402">
        <v>4.5999999999999996</v>
      </c>
      <c r="G188" s="415">
        <f t="shared" si="12"/>
        <v>128.87079706835826</v>
      </c>
    </row>
    <row r="189" spans="1:7" ht="15" x14ac:dyDescent="0.25">
      <c r="A189" s="427">
        <f t="shared" si="13"/>
        <v>171</v>
      </c>
      <c r="B189" s="412" t="str">
        <f>'[1]Под 6'!A185</f>
        <v>164</v>
      </c>
      <c r="C189" s="400" t="s">
        <v>451</v>
      </c>
      <c r="D189" s="414">
        <v>111.7</v>
      </c>
      <c r="E189" s="403">
        <f t="shared" si="14"/>
        <v>63.60404751031998</v>
      </c>
      <c r="F189" s="402">
        <v>4.5999999999999996</v>
      </c>
      <c r="G189" s="415">
        <f t="shared" si="12"/>
        <v>292.57861854747188</v>
      </c>
    </row>
    <row r="190" spans="1:7" ht="15" x14ac:dyDescent="0.25">
      <c r="A190" s="427">
        <f t="shared" si="13"/>
        <v>172</v>
      </c>
      <c r="B190" s="412" t="str">
        <f>'[1]Под 6'!A186</f>
        <v>165</v>
      </c>
      <c r="C190" s="417" t="s">
        <v>452</v>
      </c>
      <c r="D190" s="414">
        <v>57.9</v>
      </c>
      <c r="E190" s="403">
        <f t="shared" si="14"/>
        <v>32.969331699619758</v>
      </c>
      <c r="F190" s="402">
        <v>4.5999999999999996</v>
      </c>
      <c r="G190" s="415">
        <f t="shared" si="12"/>
        <v>151.65892581825088</v>
      </c>
    </row>
    <row r="191" spans="1:7" ht="15" x14ac:dyDescent="0.25">
      <c r="A191" s="427">
        <f t="shared" si="13"/>
        <v>173</v>
      </c>
      <c r="B191" s="412" t="str">
        <f>'[1]Под 6'!A187</f>
        <v>П/166</v>
      </c>
      <c r="C191" s="418" t="s">
        <v>430</v>
      </c>
      <c r="D191" s="414">
        <v>104</v>
      </c>
      <c r="E191" s="403">
        <f t="shared" si="14"/>
        <v>59.219524987227196</v>
      </c>
      <c r="F191" s="402">
        <v>4.5999999999999996</v>
      </c>
      <c r="G191" s="415">
        <f t="shared" si="12"/>
        <v>272.40981494124509</v>
      </c>
    </row>
    <row r="192" spans="1:7" ht="15" x14ac:dyDescent="0.25">
      <c r="A192" s="427">
        <f t="shared" si="13"/>
        <v>174</v>
      </c>
      <c r="B192" s="412" t="str">
        <f>'[1]Под 6'!A188</f>
        <v>167</v>
      </c>
      <c r="C192" s="419" t="s">
        <v>453</v>
      </c>
      <c r="D192" s="414">
        <v>91.8</v>
      </c>
      <c r="E192" s="403">
        <f t="shared" si="14"/>
        <v>52.272619171417851</v>
      </c>
      <c r="F192" s="402">
        <v>4.5999999999999996</v>
      </c>
      <c r="G192" s="415">
        <f t="shared" si="12"/>
        <v>240.45404818852211</v>
      </c>
    </row>
    <row r="193" spans="1:7" ht="15" x14ac:dyDescent="0.25">
      <c r="A193" s="427">
        <f t="shared" si="13"/>
        <v>175</v>
      </c>
      <c r="B193" s="412" t="str">
        <f>'[1]Под 6'!A189</f>
        <v>168</v>
      </c>
      <c r="C193" s="419" t="s">
        <v>446</v>
      </c>
      <c r="D193" s="414">
        <v>124.1</v>
      </c>
      <c r="E193" s="403">
        <f t="shared" si="14"/>
        <v>70.664837028027833</v>
      </c>
      <c r="F193" s="402">
        <v>4.5999999999999996</v>
      </c>
      <c r="G193" s="415">
        <f t="shared" si="12"/>
        <v>325.05825032892801</v>
      </c>
    </row>
    <row r="194" spans="1:7" ht="15" x14ac:dyDescent="0.25">
      <c r="A194" s="427">
        <f t="shared" si="13"/>
        <v>176</v>
      </c>
      <c r="B194" s="412" t="str">
        <f>'[1]Под 6'!A190</f>
        <v>169</v>
      </c>
      <c r="C194" s="419" t="s">
        <v>454</v>
      </c>
      <c r="D194" s="414">
        <v>85</v>
      </c>
      <c r="E194" s="403">
        <f t="shared" si="14"/>
        <v>48.400573306868381</v>
      </c>
      <c r="F194" s="402">
        <v>4.5999999999999996</v>
      </c>
      <c r="G194" s="415">
        <f t="shared" si="12"/>
        <v>222.64263721159455</v>
      </c>
    </row>
    <row r="195" spans="1:7" ht="15" x14ac:dyDescent="0.25">
      <c r="A195" s="427">
        <f t="shared" si="13"/>
        <v>177</v>
      </c>
      <c r="B195" s="412" t="str">
        <f>'[1]Под 6'!A191</f>
        <v>Л/170</v>
      </c>
      <c r="C195" s="426" t="s">
        <v>455</v>
      </c>
      <c r="D195" s="414">
        <v>96.2</v>
      </c>
      <c r="E195" s="403">
        <f t="shared" si="14"/>
        <v>54.778060613185154</v>
      </c>
      <c r="F195" s="402">
        <v>4.5999999999999996</v>
      </c>
      <c r="G195" s="415">
        <f t="shared" si="12"/>
        <v>251.97907882065169</v>
      </c>
    </row>
    <row r="196" spans="1:7" ht="15" x14ac:dyDescent="0.25">
      <c r="A196" s="427">
        <f t="shared" si="13"/>
        <v>178</v>
      </c>
      <c r="B196" s="412" t="str">
        <f>'[1]Под 6'!A192</f>
        <v>171</v>
      </c>
      <c r="C196" s="419" t="s">
        <v>456</v>
      </c>
      <c r="D196" s="414">
        <v>46.1</v>
      </c>
      <c r="E196" s="403">
        <f t="shared" si="14"/>
        <v>26.250193287607441</v>
      </c>
      <c r="F196" s="402">
        <v>4.5999999999999996</v>
      </c>
      <c r="G196" s="415">
        <f t="shared" si="12"/>
        <v>120.75088912299422</v>
      </c>
    </row>
    <row r="197" spans="1:7" ht="15" x14ac:dyDescent="0.25">
      <c r="A197" s="427">
        <f t="shared" si="13"/>
        <v>179</v>
      </c>
      <c r="B197" s="412" t="str">
        <f>'[1]Под 6'!A193</f>
        <v>172</v>
      </c>
      <c r="C197" s="418" t="s">
        <v>457</v>
      </c>
      <c r="D197" s="414">
        <f>47.4</f>
        <v>47.4</v>
      </c>
      <c r="E197" s="403">
        <f t="shared" si="14"/>
        <v>26.990437349947779</v>
      </c>
      <c r="F197" s="402">
        <v>4.5999999999999996</v>
      </c>
      <c r="G197" s="415">
        <f t="shared" si="12"/>
        <v>124.15601180975978</v>
      </c>
    </row>
    <row r="198" spans="1:7" ht="15" x14ac:dyDescent="0.25">
      <c r="A198" s="427">
        <f t="shared" si="13"/>
        <v>180</v>
      </c>
      <c r="B198" s="412" t="str">
        <f>'[1]Под 6'!A194</f>
        <v>173</v>
      </c>
      <c r="C198" s="418" t="s">
        <v>458</v>
      </c>
      <c r="D198" s="414">
        <v>112.6</v>
      </c>
      <c r="E198" s="403">
        <f t="shared" si="14"/>
        <v>64.116524168863279</v>
      </c>
      <c r="F198" s="402">
        <v>4.5999999999999996</v>
      </c>
      <c r="G198" s="415">
        <f t="shared" si="12"/>
        <v>294.93601117677105</v>
      </c>
    </row>
    <row r="199" spans="1:7" ht="15" x14ac:dyDescent="0.25">
      <c r="A199" s="427">
        <f t="shared" si="13"/>
        <v>181</v>
      </c>
      <c r="B199" s="412" t="str">
        <f>'[1]Под 6'!A195</f>
        <v>174</v>
      </c>
      <c r="C199" s="419" t="s">
        <v>459</v>
      </c>
      <c r="D199" s="414">
        <v>57.2</v>
      </c>
      <c r="E199" s="403">
        <f t="shared" si="14"/>
        <v>32.57073874297496</v>
      </c>
      <c r="F199" s="402">
        <v>4.5999999999999996</v>
      </c>
      <c r="G199" s="415">
        <f t="shared" si="12"/>
        <v>149.82539821768481</v>
      </c>
    </row>
    <row r="200" spans="1:7" ht="15" x14ac:dyDescent="0.25">
      <c r="A200" s="427">
        <f t="shared" si="13"/>
        <v>182</v>
      </c>
      <c r="B200" s="412" t="str">
        <f>'[1]Под 6'!A196</f>
        <v>П/175</v>
      </c>
      <c r="C200" s="419" t="s">
        <v>460</v>
      </c>
      <c r="D200" s="414">
        <v>117.5</v>
      </c>
      <c r="E200" s="403">
        <f t="shared" si="14"/>
        <v>66.906674865376885</v>
      </c>
      <c r="F200" s="402">
        <v>4.5999999999999996</v>
      </c>
      <c r="G200" s="415">
        <f t="shared" si="12"/>
        <v>307.77070438073366</v>
      </c>
    </row>
    <row r="201" spans="1:7" ht="15" x14ac:dyDescent="0.25">
      <c r="A201" s="427">
        <f t="shared" si="13"/>
        <v>183</v>
      </c>
      <c r="B201" s="412" t="str">
        <f>'[1]Под 6'!A197</f>
        <v>176</v>
      </c>
      <c r="C201" s="419" t="s">
        <v>461</v>
      </c>
      <c r="D201" s="414">
        <v>81.099999999999994</v>
      </c>
      <c r="E201" s="403">
        <f t="shared" si="14"/>
        <v>46.179841119847353</v>
      </c>
      <c r="F201" s="402">
        <v>4.5999999999999996</v>
      </c>
      <c r="G201" s="415">
        <f t="shared" si="12"/>
        <v>212.42726915129782</v>
      </c>
    </row>
    <row r="202" spans="1:7" ht="15" x14ac:dyDescent="0.25">
      <c r="A202" s="427">
        <f t="shared" si="13"/>
        <v>184</v>
      </c>
      <c r="B202" s="412" t="str">
        <f>'[1]Под 6'!A198</f>
        <v>177</v>
      </c>
      <c r="C202" s="831" t="s">
        <v>462</v>
      </c>
      <c r="D202" s="414">
        <f>214.1/2</f>
        <v>107.05</v>
      </c>
      <c r="E202" s="403">
        <f t="shared" si="14"/>
        <v>60.956251441179532</v>
      </c>
      <c r="F202" s="402">
        <v>4.5999999999999996</v>
      </c>
      <c r="G202" s="415">
        <f t="shared" si="12"/>
        <v>280.3987566294258</v>
      </c>
    </row>
    <row r="203" spans="1:7" ht="15" x14ac:dyDescent="0.25">
      <c r="A203" s="427">
        <f t="shared" si="13"/>
        <v>185</v>
      </c>
      <c r="B203" s="412" t="str">
        <f>'[1]Под 6'!A199</f>
        <v>177а</v>
      </c>
      <c r="C203" s="831"/>
      <c r="D203" s="414">
        <f>214.1/2</f>
        <v>107.05</v>
      </c>
      <c r="E203" s="403">
        <f t="shared" si="14"/>
        <v>60.956251441179532</v>
      </c>
      <c r="F203" s="402">
        <v>4.5999999999999996</v>
      </c>
      <c r="G203" s="415">
        <f t="shared" si="12"/>
        <v>280.3987566294258</v>
      </c>
    </row>
    <row r="204" spans="1:7" ht="15" x14ac:dyDescent="0.25">
      <c r="A204" s="427">
        <f t="shared" si="13"/>
        <v>186</v>
      </c>
      <c r="B204" s="412" t="str">
        <f>'[1]Под 6'!A200</f>
        <v>Л/178</v>
      </c>
      <c r="C204" s="400" t="s">
        <v>463</v>
      </c>
      <c r="D204" s="414">
        <v>85.5</v>
      </c>
      <c r="E204" s="403">
        <f t="shared" si="14"/>
        <v>48.685282561614663</v>
      </c>
      <c r="F204" s="402">
        <v>4.5999999999999996</v>
      </c>
      <c r="G204" s="415">
        <f t="shared" si="12"/>
        <v>223.95229978342743</v>
      </c>
    </row>
    <row r="205" spans="1:7" ht="15" x14ac:dyDescent="0.25">
      <c r="A205" s="427">
        <f t="shared" si="13"/>
        <v>187</v>
      </c>
      <c r="B205" s="412" t="str">
        <f>'[1]Под 6'!A201</f>
        <v>179</v>
      </c>
      <c r="C205" s="400" t="s">
        <v>464</v>
      </c>
      <c r="D205" s="414">
        <v>45.7</v>
      </c>
      <c r="E205" s="403">
        <f t="shared" si="14"/>
        <v>26.022425883810413</v>
      </c>
      <c r="F205" s="402">
        <v>4.5999999999999996</v>
      </c>
      <c r="G205" s="415">
        <f t="shared" si="12"/>
        <v>119.7031590655279</v>
      </c>
    </row>
    <row r="206" spans="1:7" ht="15" x14ac:dyDescent="0.25">
      <c r="A206" s="427">
        <f t="shared" si="13"/>
        <v>188</v>
      </c>
      <c r="B206" s="412" t="str">
        <f>'[1]Под 6'!A202</f>
        <v>180</v>
      </c>
      <c r="C206" s="400" t="s">
        <v>465</v>
      </c>
      <c r="D206" s="414">
        <v>47.3</v>
      </c>
      <c r="E206" s="403">
        <f t="shared" si="14"/>
        <v>26.933495498998521</v>
      </c>
      <c r="F206" s="402">
        <v>4.5999999999999996</v>
      </c>
      <c r="G206" s="415">
        <f t="shared" si="12"/>
        <v>123.89407929539318</v>
      </c>
    </row>
    <row r="207" spans="1:7" ht="15" x14ac:dyDescent="0.25">
      <c r="A207" s="427">
        <f t="shared" si="13"/>
        <v>189</v>
      </c>
      <c r="B207" s="412" t="str">
        <f>'[1]Под 6'!A203</f>
        <v>181</v>
      </c>
      <c r="C207" s="400" t="s">
        <v>466</v>
      </c>
      <c r="D207" s="414">
        <v>111.5</v>
      </c>
      <c r="E207" s="403">
        <f t="shared" si="14"/>
        <v>63.490163808421464</v>
      </c>
      <c r="F207" s="402">
        <v>4.5999999999999996</v>
      </c>
      <c r="G207" s="415">
        <f t="shared" si="12"/>
        <v>292.05475351873872</v>
      </c>
    </row>
    <row r="208" spans="1:7" ht="15" x14ac:dyDescent="0.25">
      <c r="A208" s="427">
        <f t="shared" si="13"/>
        <v>190</v>
      </c>
      <c r="B208" s="412" t="str">
        <f>'[1]Под 6'!A204</f>
        <v>182</v>
      </c>
      <c r="C208" s="400" t="s">
        <v>467</v>
      </c>
      <c r="D208" s="414">
        <v>57.7</v>
      </c>
      <c r="E208" s="403">
        <f t="shared" si="14"/>
        <v>32.855447997721242</v>
      </c>
      <c r="F208" s="402">
        <v>4.5999999999999996</v>
      </c>
      <c r="G208" s="415">
        <f t="shared" si="12"/>
        <v>151.13506078951769</v>
      </c>
    </row>
    <row r="209" spans="1:7" ht="15" x14ac:dyDescent="0.25">
      <c r="A209" s="427">
        <f t="shared" si="13"/>
        <v>191</v>
      </c>
      <c r="B209" s="412" t="str">
        <f>'[1]Под 6'!A205</f>
        <v>П/183</v>
      </c>
      <c r="C209" s="426" t="s">
        <v>468</v>
      </c>
      <c r="D209" s="414">
        <v>115.8</v>
      </c>
      <c r="E209" s="403">
        <f t="shared" si="14"/>
        <v>65.938663399239516</v>
      </c>
      <c r="F209" s="402">
        <v>4.5999999999999996</v>
      </c>
      <c r="G209" s="415">
        <f t="shared" si="12"/>
        <v>303.31785163650176</v>
      </c>
    </row>
    <row r="210" spans="1:7" ht="15" x14ac:dyDescent="0.25">
      <c r="A210" s="427">
        <f t="shared" si="13"/>
        <v>192</v>
      </c>
      <c r="B210" s="412" t="str">
        <f>'[1]Под 6'!A206</f>
        <v>184</v>
      </c>
      <c r="C210" s="400" t="s">
        <v>469</v>
      </c>
      <c r="D210" s="414">
        <v>79.900000000000006</v>
      </c>
      <c r="E210" s="403">
        <f t="shared" si="14"/>
        <v>45.49653890845628</v>
      </c>
      <c r="F210" s="402">
        <v>4.5999999999999996</v>
      </c>
      <c r="G210" s="415">
        <f t="shared" si="12"/>
        <v>209.28407897889886</v>
      </c>
    </row>
    <row r="211" spans="1:7" ht="15" x14ac:dyDescent="0.25">
      <c r="A211" s="427">
        <f t="shared" si="13"/>
        <v>193</v>
      </c>
      <c r="B211" s="412" t="str">
        <f>'[1]Под 6'!A207</f>
        <v>185</v>
      </c>
      <c r="C211" s="400" t="s">
        <v>470</v>
      </c>
      <c r="D211" s="414">
        <v>124.5</v>
      </c>
      <c r="E211" s="403">
        <f t="shared" si="14"/>
        <v>70.892604431824864</v>
      </c>
      <c r="F211" s="402">
        <v>4.5999999999999996</v>
      </c>
      <c r="G211" s="415">
        <f t="shared" si="12"/>
        <v>326.10598038639438</v>
      </c>
    </row>
    <row r="212" spans="1:7" ht="15" x14ac:dyDescent="0.25">
      <c r="A212" s="427">
        <f t="shared" si="13"/>
        <v>194</v>
      </c>
      <c r="B212" s="412" t="str">
        <f>'[1]Под 6'!A208</f>
        <v>186</v>
      </c>
      <c r="C212" s="400" t="s">
        <v>471</v>
      </c>
      <c r="D212" s="414">
        <v>85.9</v>
      </c>
      <c r="E212" s="403">
        <f t="shared" si="14"/>
        <v>48.913049965411695</v>
      </c>
      <c r="F212" s="402">
        <v>4.5999999999999996</v>
      </c>
      <c r="G212" s="415">
        <f t="shared" si="12"/>
        <v>225.00002984089377</v>
      </c>
    </row>
    <row r="213" spans="1:7" ht="15" x14ac:dyDescent="0.25">
      <c r="A213" s="427">
        <f t="shared" si="13"/>
        <v>195</v>
      </c>
      <c r="B213" s="412" t="str">
        <f>'[1]Под 6'!A209</f>
        <v>Л/187</v>
      </c>
      <c r="C213" s="400" t="s">
        <v>472</v>
      </c>
      <c r="D213" s="414">
        <v>84.6</v>
      </c>
      <c r="E213" s="403">
        <f t="shared" si="14"/>
        <v>48.17280590307135</v>
      </c>
      <c r="F213" s="402">
        <v>4.5999999999999996</v>
      </c>
      <c r="G213" s="415">
        <f t="shared" si="12"/>
        <v>221.59490715412818</v>
      </c>
    </row>
    <row r="214" spans="1:7" ht="15" x14ac:dyDescent="0.25">
      <c r="A214" s="427">
        <f t="shared" si="13"/>
        <v>196</v>
      </c>
      <c r="B214" s="412" t="str">
        <f>'[1]Под 6'!A210</f>
        <v>188</v>
      </c>
      <c r="C214" s="400" t="s">
        <v>431</v>
      </c>
      <c r="D214" s="414">
        <v>44.8</v>
      </c>
      <c r="E214" s="403">
        <f t="shared" si="14"/>
        <v>25.509949225267096</v>
      </c>
      <c r="F214" s="402">
        <v>4.5999999999999996</v>
      </c>
      <c r="G214" s="415">
        <f t="shared" si="12"/>
        <v>117.34576643622863</v>
      </c>
    </row>
    <row r="215" spans="1:7" ht="15" x14ac:dyDescent="0.25">
      <c r="A215" s="427">
        <f t="shared" si="13"/>
        <v>197</v>
      </c>
      <c r="B215" s="412" t="str">
        <f>'[1]Под 6'!A211</f>
        <v>189</v>
      </c>
      <c r="C215" s="417" t="s">
        <v>473</v>
      </c>
      <c r="D215" s="414">
        <v>45.8</v>
      </c>
      <c r="E215" s="403">
        <f t="shared" si="14"/>
        <v>26.079367734759668</v>
      </c>
      <c r="F215" s="402">
        <v>4.5999999999999996</v>
      </c>
      <c r="G215" s="415">
        <f t="shared" si="12"/>
        <v>119.96509157989446</v>
      </c>
    </row>
    <row r="216" spans="1:7" ht="15" x14ac:dyDescent="0.25">
      <c r="A216" s="427">
        <f t="shared" si="13"/>
        <v>198</v>
      </c>
      <c r="B216" s="412" t="str">
        <f>'[1]Под 6'!A212</f>
        <v>190</v>
      </c>
      <c r="C216" s="418" t="s">
        <v>474</v>
      </c>
      <c r="D216" s="414">
        <v>112.7</v>
      </c>
      <c r="E216" s="403">
        <f t="shared" si="14"/>
        <v>64.173466019812551</v>
      </c>
      <c r="F216" s="402">
        <v>4.5999999999999996</v>
      </c>
      <c r="G216" s="415">
        <f t="shared" si="12"/>
        <v>295.19794369113771</v>
      </c>
    </row>
    <row r="217" spans="1:7" ht="15" x14ac:dyDescent="0.25">
      <c r="A217" s="427">
        <f t="shared" si="13"/>
        <v>199</v>
      </c>
      <c r="B217" s="412" t="str">
        <f>'[1]Под 6'!A213</f>
        <v>191</v>
      </c>
      <c r="C217" s="419" t="s">
        <v>475</v>
      </c>
      <c r="D217" s="414">
        <v>57.1</v>
      </c>
      <c r="E217" s="403">
        <f t="shared" si="14"/>
        <v>32.513796892025702</v>
      </c>
      <c r="F217" s="402">
        <v>4.5999999999999996</v>
      </c>
      <c r="G217" s="415">
        <f t="shared" si="12"/>
        <v>149.56346570331823</v>
      </c>
    </row>
    <row r="218" spans="1:7" ht="15" x14ac:dyDescent="0.25">
      <c r="A218" s="427">
        <f t="shared" si="13"/>
        <v>200</v>
      </c>
      <c r="B218" s="412" t="str">
        <f>'[1]Под 6'!A214</f>
        <v>П/192</v>
      </c>
      <c r="C218" s="419" t="s">
        <v>476</v>
      </c>
      <c r="D218" s="414">
        <v>102.9</v>
      </c>
      <c r="E218" s="403">
        <f t="shared" ref="E218:E221" si="15">$E$4*D218/$A$5</f>
        <v>58.593164626785374</v>
      </c>
      <c r="F218" s="402">
        <v>4.5999999999999996</v>
      </c>
      <c r="G218" s="415">
        <f t="shared" si="12"/>
        <v>269.52855728321271</v>
      </c>
    </row>
    <row r="219" spans="1:7" ht="15" x14ac:dyDescent="0.25">
      <c r="A219" s="427">
        <f t="shared" si="13"/>
        <v>201</v>
      </c>
      <c r="B219" s="412" t="str">
        <f>'[1]Под 6'!A215</f>
        <v>193</v>
      </c>
      <c r="C219" s="419" t="s">
        <v>477</v>
      </c>
      <c r="D219" s="414">
        <f>79.7</f>
        <v>79.7</v>
      </c>
      <c r="E219" s="403">
        <f t="shared" si="15"/>
        <v>45.382655206557764</v>
      </c>
      <c r="F219" s="402">
        <v>4.5999999999999996</v>
      </c>
      <c r="G219" s="415">
        <f>E219*F219</f>
        <v>208.76021395016571</v>
      </c>
    </row>
    <row r="220" spans="1:7" ht="15" x14ac:dyDescent="0.25">
      <c r="A220" s="427">
        <f t="shared" si="13"/>
        <v>202</v>
      </c>
      <c r="B220" s="412" t="str">
        <f>'[1]Под 6'!A216</f>
        <v>194</v>
      </c>
      <c r="C220" s="426" t="s">
        <v>478</v>
      </c>
      <c r="D220" s="414">
        <v>124.2</v>
      </c>
      <c r="E220" s="403">
        <f t="shared" si="15"/>
        <v>70.721778878977091</v>
      </c>
      <c r="F220" s="402">
        <v>4.5999999999999996</v>
      </c>
      <c r="G220" s="415">
        <f>E220*F220</f>
        <v>325.32018284329462</v>
      </c>
    </row>
    <row r="221" spans="1:7" ht="15" x14ac:dyDescent="0.25">
      <c r="A221" s="433">
        <f t="shared" si="13"/>
        <v>203</v>
      </c>
      <c r="B221" s="434" t="str">
        <f>'[1]Под 6'!A217</f>
        <v>195</v>
      </c>
      <c r="C221" s="419" t="s">
        <v>479</v>
      </c>
      <c r="D221" s="414">
        <v>86.4</v>
      </c>
      <c r="E221" s="403">
        <f t="shared" si="15"/>
        <v>49.197759220157984</v>
      </c>
      <c r="F221" s="402">
        <v>4.5999999999999996</v>
      </c>
      <c r="G221" s="415">
        <f>E221*F221</f>
        <v>226.30969241272672</v>
      </c>
    </row>
    <row r="222" spans="1:7" x14ac:dyDescent="0.2">
      <c r="A222" s="427"/>
      <c r="B222" s="435"/>
      <c r="C222" s="436"/>
      <c r="D222" s="437">
        <f>SUM(D26:D221)</f>
        <v>16075.800000000007</v>
      </c>
      <c r="E222" s="437">
        <f>SUM(E26:E221)</f>
        <v>9153.8580749006414</v>
      </c>
      <c r="F222" s="438"/>
      <c r="G222" s="437">
        <f>SUM(G26:G221)</f>
        <v>42107.74714454294</v>
      </c>
    </row>
    <row r="223" spans="1:7" x14ac:dyDescent="0.2">
      <c r="C223" s="439" t="s">
        <v>1019</v>
      </c>
      <c r="D223" s="394">
        <f>D222+D25</f>
        <v>17471.600000000006</v>
      </c>
      <c r="E223" s="394">
        <f>E222+E25</f>
        <v>9948.6524304503691</v>
      </c>
      <c r="G223" s="380">
        <f>G222+G25</f>
        <v>45763.801180071692</v>
      </c>
    </row>
    <row r="224" spans="1:7" x14ac:dyDescent="0.2">
      <c r="E224" s="440"/>
    </row>
    <row r="227" spans="2:2" x14ac:dyDescent="0.2">
      <c r="B227" s="441"/>
    </row>
    <row r="228" spans="2:2" x14ac:dyDescent="0.2">
      <c r="B228" s="441"/>
    </row>
    <row r="229" spans="2:2" x14ac:dyDescent="0.2">
      <c r="B229" s="441"/>
    </row>
    <row r="230" spans="2:2" x14ac:dyDescent="0.2">
      <c r="B230" s="441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C14" sqref="C14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38"/>
      <c r="B1" s="838"/>
      <c r="C1" s="838"/>
      <c r="D1" s="838"/>
      <c r="E1" s="838"/>
    </row>
    <row r="2" spans="1:7" ht="33.75" customHeight="1" x14ac:dyDescent="0.2">
      <c r="A2" s="840" t="s">
        <v>1051</v>
      </c>
      <c r="B2" s="840"/>
      <c r="C2" s="840"/>
      <c r="D2" s="840"/>
      <c r="E2" s="840"/>
    </row>
    <row r="3" spans="1:7" ht="19.5" customHeight="1" x14ac:dyDescent="0.2">
      <c r="A3" s="841" t="s">
        <v>1429</v>
      </c>
      <c r="B3" s="841"/>
      <c r="C3" s="841"/>
      <c r="D3" s="841"/>
      <c r="E3" s="841"/>
    </row>
    <row r="4" spans="1:7" ht="15" x14ac:dyDescent="0.35">
      <c r="A4" s="839" t="s">
        <v>1431</v>
      </c>
      <c r="B4" s="839"/>
      <c r="C4" s="368"/>
      <c r="D4" s="369"/>
      <c r="E4" s="368">
        <v>25188</v>
      </c>
    </row>
    <row r="5" spans="1:7" ht="15" x14ac:dyDescent="0.25">
      <c r="A5" s="377">
        <v>44234.6</v>
      </c>
      <c r="B5" s="199" t="s">
        <v>1336</v>
      </c>
      <c r="C5" s="200"/>
      <c r="D5" s="200"/>
      <c r="E5" s="198"/>
    </row>
    <row r="6" spans="1:7" ht="15" x14ac:dyDescent="0.25">
      <c r="A6" s="370" t="s">
        <v>1430</v>
      </c>
      <c r="B6" s="294">
        <f>E4*4.6/A5</f>
        <v>2.6193251436658178</v>
      </c>
      <c r="C6" s="200" t="s">
        <v>1030</v>
      </c>
      <c r="D6" s="200"/>
      <c r="E6" s="198"/>
    </row>
    <row r="7" spans="1:7" ht="15" x14ac:dyDescent="0.25">
      <c r="A7" s="201" t="s">
        <v>1020</v>
      </c>
      <c r="B7" s="201"/>
      <c r="C7" s="201"/>
      <c r="D7" s="201"/>
      <c r="E7" s="198"/>
    </row>
    <row r="8" spans="1:7" ht="15" x14ac:dyDescent="0.25">
      <c r="A8" s="199" t="s">
        <v>1024</v>
      </c>
      <c r="B8" s="199"/>
      <c r="C8" s="199"/>
      <c r="D8" s="199"/>
      <c r="E8" s="198"/>
    </row>
    <row r="9" spans="1:7" ht="15" x14ac:dyDescent="0.25">
      <c r="A9" s="837" t="s">
        <v>1025</v>
      </c>
      <c r="B9" s="837"/>
      <c r="C9" s="837"/>
      <c r="D9" s="837"/>
      <c r="E9" s="202"/>
    </row>
    <row r="10" spans="1:7" ht="15" x14ac:dyDescent="0.25">
      <c r="A10" s="199" t="s">
        <v>1021</v>
      </c>
      <c r="B10" s="199"/>
      <c r="C10" s="199"/>
      <c r="D10" s="199"/>
      <c r="E10" s="202"/>
    </row>
    <row r="11" spans="1:7" ht="15" x14ac:dyDescent="0.25">
      <c r="A11" s="837" t="s">
        <v>1026</v>
      </c>
      <c r="B11" s="837"/>
      <c r="C11" s="837"/>
      <c r="D11" s="837"/>
      <c r="E11" s="203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6" t="s">
        <v>2013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1022</v>
      </c>
      <c r="G14" s="34" t="s">
        <v>1023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7" t="s">
        <v>30</v>
      </c>
      <c r="D17" s="44">
        <v>61.9</v>
      </c>
      <c r="E17" s="43">
        <f>D17/$A$5*$E$4</f>
        <v>35.24700573759003</v>
      </c>
      <c r="F17" s="44">
        <v>4.5999999999999996</v>
      </c>
      <c r="G17" s="44">
        <f>E17*F17</f>
        <v>162.13622639291412</v>
      </c>
    </row>
    <row r="18" spans="1:7" ht="15" x14ac:dyDescent="0.25">
      <c r="A18" s="36">
        <f>A17+1</f>
        <v>2</v>
      </c>
      <c r="B18" s="45" t="s">
        <v>31</v>
      </c>
      <c r="C18" s="197" t="s">
        <v>32</v>
      </c>
      <c r="D18" s="204">
        <v>47.3</v>
      </c>
      <c r="E18" s="43">
        <f t="shared" ref="E18:E35" si="0">D18/$A$5*$E$4</f>
        <v>26.933495498998518</v>
      </c>
      <c r="F18" s="44">
        <v>4.5999999999999996</v>
      </c>
      <c r="G18" s="44">
        <f t="shared" ref="G18:G84" si="1">E18*F18</f>
        <v>123.89407929539317</v>
      </c>
    </row>
    <row r="19" spans="1:7" ht="15" x14ac:dyDescent="0.25">
      <c r="A19" s="36">
        <f t="shared" ref="A19:A35" si="2">A18+1</f>
        <v>3</v>
      </c>
      <c r="B19" s="45" t="s">
        <v>33</v>
      </c>
      <c r="C19" s="197" t="s">
        <v>34</v>
      </c>
      <c r="D19" s="204">
        <v>60.9</v>
      </c>
      <c r="E19" s="43">
        <f t="shared" si="0"/>
        <v>34.677587228097465</v>
      </c>
      <c r="F19" s="44">
        <v>4.5999999999999996</v>
      </c>
      <c r="G19" s="44">
        <f t="shared" si="1"/>
        <v>159.51690124924832</v>
      </c>
    </row>
    <row r="20" spans="1:7" ht="15" x14ac:dyDescent="0.25">
      <c r="A20" s="36">
        <f t="shared" si="2"/>
        <v>4</v>
      </c>
      <c r="B20" s="45" t="s">
        <v>35</v>
      </c>
      <c r="C20" s="197" t="s">
        <v>36</v>
      </c>
      <c r="D20" s="204">
        <v>130.80000000000001</v>
      </c>
      <c r="E20" s="43">
        <f t="shared" si="0"/>
        <v>74.479941041628052</v>
      </c>
      <c r="F20" s="44">
        <v>4.5999999999999996</v>
      </c>
      <c r="G20" s="44">
        <f t="shared" si="1"/>
        <v>342.60772879148902</v>
      </c>
    </row>
    <row r="21" spans="1:7" ht="15" x14ac:dyDescent="0.25">
      <c r="A21" s="36">
        <f t="shared" si="2"/>
        <v>5</v>
      </c>
      <c r="B21" s="45" t="s">
        <v>37</v>
      </c>
      <c r="C21" s="197" t="s">
        <v>38</v>
      </c>
      <c r="D21" s="204">
        <v>107.1</v>
      </c>
      <c r="E21" s="43">
        <f t="shared" si="0"/>
        <v>60.984722366654161</v>
      </c>
      <c r="F21" s="44">
        <v>4.5999999999999996</v>
      </c>
      <c r="G21" s="44">
        <f t="shared" si="1"/>
        <v>280.52972288660914</v>
      </c>
    </row>
    <row r="22" spans="1:7" ht="15" x14ac:dyDescent="0.25">
      <c r="A22" s="36">
        <f t="shared" si="2"/>
        <v>6</v>
      </c>
      <c r="B22" s="45" t="s">
        <v>39</v>
      </c>
      <c r="C22" s="197" t="s">
        <v>40</v>
      </c>
      <c r="D22" s="204">
        <v>63.6</v>
      </c>
      <c r="E22" s="43">
        <f t="shared" si="0"/>
        <v>36.215017203727399</v>
      </c>
      <c r="F22" s="44">
        <v>4.5999999999999996</v>
      </c>
      <c r="G22" s="44">
        <f t="shared" si="1"/>
        <v>166.58907913714603</v>
      </c>
    </row>
    <row r="23" spans="1:7" ht="15" x14ac:dyDescent="0.25">
      <c r="A23" s="67">
        <f t="shared" si="2"/>
        <v>7</v>
      </c>
      <c r="B23" s="50" t="s">
        <v>41</v>
      </c>
      <c r="C23" s="267" t="s">
        <v>42</v>
      </c>
      <c r="D23" s="307">
        <v>20.399999999999999</v>
      </c>
      <c r="E23" s="308">
        <f t="shared" si="0"/>
        <v>11.616137593648411</v>
      </c>
      <c r="F23" s="44">
        <v>4.5999999999999996</v>
      </c>
      <c r="G23" s="307">
        <f t="shared" si="1"/>
        <v>53.434232930782684</v>
      </c>
    </row>
    <row r="24" spans="1:7" ht="15" x14ac:dyDescent="0.25">
      <c r="A24" s="36">
        <f t="shared" si="2"/>
        <v>8</v>
      </c>
      <c r="B24" s="51" t="s">
        <v>43</v>
      </c>
      <c r="C24" s="197" t="s">
        <v>44</v>
      </c>
      <c r="D24" s="44">
        <v>32.299999999999997</v>
      </c>
      <c r="E24" s="43">
        <f t="shared" si="0"/>
        <v>18.392217856609982</v>
      </c>
      <c r="F24" s="44">
        <v>4.5999999999999996</v>
      </c>
      <c r="G24" s="44">
        <f t="shared" si="1"/>
        <v>84.604202140405903</v>
      </c>
    </row>
    <row r="25" spans="1:7" ht="15" x14ac:dyDescent="0.25">
      <c r="A25" s="36">
        <f t="shared" si="2"/>
        <v>9</v>
      </c>
      <c r="B25" s="48" t="s">
        <v>45</v>
      </c>
      <c r="C25" s="207" t="s">
        <v>46</v>
      </c>
      <c r="D25" s="309">
        <v>69.8</v>
      </c>
      <c r="E25" s="310">
        <f t="shared" si="0"/>
        <v>39.745411962581329</v>
      </c>
      <c r="F25" s="44">
        <v>4.5999999999999996</v>
      </c>
      <c r="G25" s="309">
        <f t="shared" si="1"/>
        <v>182.8288950278741</v>
      </c>
    </row>
    <row r="26" spans="1:7" ht="15" x14ac:dyDescent="0.25">
      <c r="A26" s="36">
        <f t="shared" si="2"/>
        <v>10</v>
      </c>
      <c r="B26" s="45" t="s">
        <v>47</v>
      </c>
      <c r="C26" s="197" t="s">
        <v>48</v>
      </c>
      <c r="D26" s="44">
        <f>28.95*2</f>
        <v>57.9</v>
      </c>
      <c r="E26" s="43">
        <f t="shared" si="0"/>
        <v>32.969331699619758</v>
      </c>
      <c r="F26" s="44">
        <v>4.5999999999999996</v>
      </c>
      <c r="G26" s="44">
        <f t="shared" si="1"/>
        <v>151.65892581825088</v>
      </c>
    </row>
    <row r="27" spans="1:7" ht="15" x14ac:dyDescent="0.25">
      <c r="A27" s="36">
        <f t="shared" si="2"/>
        <v>11</v>
      </c>
      <c r="B27" s="45" t="s">
        <v>49</v>
      </c>
      <c r="C27" s="197" t="s">
        <v>50</v>
      </c>
      <c r="D27" s="44">
        <v>78.8</v>
      </c>
      <c r="E27" s="43">
        <f t="shared" si="0"/>
        <v>44.870178548014451</v>
      </c>
      <c r="F27" s="44">
        <v>4.5999999999999996</v>
      </c>
      <c r="G27" s="44">
        <f t="shared" si="1"/>
        <v>206.40282132086645</v>
      </c>
    </row>
    <row r="28" spans="1:7" ht="15" x14ac:dyDescent="0.25">
      <c r="A28" s="36">
        <f t="shared" si="2"/>
        <v>12</v>
      </c>
      <c r="B28" s="45" t="s">
        <v>51</v>
      </c>
      <c r="C28" s="197" t="s">
        <v>52</v>
      </c>
      <c r="D28" s="44">
        <v>46</v>
      </c>
      <c r="E28" s="43">
        <f t="shared" si="0"/>
        <v>26.193251436658183</v>
      </c>
      <c r="F28" s="44">
        <v>4.5999999999999996</v>
      </c>
      <c r="G28" s="44">
        <f t="shared" si="1"/>
        <v>120.48895660862763</v>
      </c>
    </row>
    <row r="29" spans="1:7" ht="15.75" thickBot="1" x14ac:dyDescent="0.3">
      <c r="A29" s="36">
        <f t="shared" si="2"/>
        <v>13</v>
      </c>
      <c r="B29" s="47" t="s">
        <v>53</v>
      </c>
      <c r="C29" s="206" t="s">
        <v>998</v>
      </c>
      <c r="D29" s="44">
        <v>7</v>
      </c>
      <c r="E29" s="43">
        <f t="shared" si="0"/>
        <v>3.9859295664479846</v>
      </c>
      <c r="F29" s="44">
        <v>4.5999999999999996</v>
      </c>
      <c r="G29" s="44">
        <f t="shared" si="1"/>
        <v>18.335276005660727</v>
      </c>
    </row>
    <row r="30" spans="1:7" ht="15.75" thickTop="1" x14ac:dyDescent="0.25">
      <c r="A30" s="36">
        <f t="shared" si="2"/>
        <v>14</v>
      </c>
      <c r="B30" s="48" t="s">
        <v>54</v>
      </c>
      <c r="C30" s="207" t="s">
        <v>55</v>
      </c>
      <c r="D30" s="44">
        <v>201.3</v>
      </c>
      <c r="E30" s="43">
        <f t="shared" si="0"/>
        <v>114.62394596085417</v>
      </c>
      <c r="F30" s="44">
        <v>4.5999999999999996</v>
      </c>
      <c r="G30" s="44">
        <f t="shared" si="1"/>
        <v>527.27015141992911</v>
      </c>
    </row>
    <row r="31" spans="1:7" ht="15" x14ac:dyDescent="0.25">
      <c r="A31" s="36">
        <f t="shared" si="2"/>
        <v>15</v>
      </c>
      <c r="B31" s="45" t="s">
        <v>56</v>
      </c>
      <c r="C31" s="197" t="s">
        <v>57</v>
      </c>
      <c r="D31" s="44">
        <v>39.200000000000003</v>
      </c>
      <c r="E31" s="43">
        <f t="shared" si="0"/>
        <v>22.321205572108713</v>
      </c>
      <c r="F31" s="44">
        <v>4.5999999999999996</v>
      </c>
      <c r="G31" s="44">
        <f t="shared" si="1"/>
        <v>102.67754563170007</v>
      </c>
    </row>
    <row r="32" spans="1:7" ht="15" x14ac:dyDescent="0.25">
      <c r="A32" s="36">
        <f t="shared" si="2"/>
        <v>16</v>
      </c>
      <c r="B32" s="50" t="s">
        <v>58</v>
      </c>
      <c r="C32" s="197" t="s">
        <v>59</v>
      </c>
      <c r="D32" s="44">
        <v>45</v>
      </c>
      <c r="E32" s="43">
        <f t="shared" si="0"/>
        <v>25.623832927165612</v>
      </c>
      <c r="F32" s="44">
        <v>4.5999999999999996</v>
      </c>
      <c r="G32" s="44">
        <f t="shared" si="1"/>
        <v>117.86963146496181</v>
      </c>
    </row>
    <row r="33" spans="1:7" ht="15" x14ac:dyDescent="0.25">
      <c r="A33" s="36">
        <f t="shared" si="2"/>
        <v>17</v>
      </c>
      <c r="B33" s="45" t="s">
        <v>60</v>
      </c>
      <c r="C33" s="197" t="s">
        <v>61</v>
      </c>
      <c r="D33" s="44">
        <v>49.4</v>
      </c>
      <c r="E33" s="43">
        <f t="shared" si="0"/>
        <v>28.129274368932915</v>
      </c>
      <c r="F33" s="44">
        <v>4.5999999999999996</v>
      </c>
      <c r="G33" s="44">
        <f t="shared" si="1"/>
        <v>129.39466209709141</v>
      </c>
    </row>
    <row r="34" spans="1:7" ht="15" x14ac:dyDescent="0.25">
      <c r="A34" s="36">
        <f t="shared" si="2"/>
        <v>18</v>
      </c>
      <c r="B34" s="45" t="s">
        <v>62</v>
      </c>
      <c r="C34" s="197" t="s">
        <v>63</v>
      </c>
      <c r="D34" s="44">
        <v>112.8</v>
      </c>
      <c r="E34" s="43">
        <f t="shared" si="0"/>
        <v>64.230407870761795</v>
      </c>
      <c r="F34" s="44">
        <v>4.5999999999999996</v>
      </c>
      <c r="G34" s="44">
        <f t="shared" si="1"/>
        <v>295.45987620550426</v>
      </c>
    </row>
    <row r="35" spans="1:7" ht="15" x14ac:dyDescent="0.25">
      <c r="A35" s="36">
        <f t="shared" si="2"/>
        <v>19</v>
      </c>
      <c r="B35" s="45" t="s">
        <v>64</v>
      </c>
      <c r="C35" s="197" t="s">
        <v>65</v>
      </c>
      <c r="D35" s="44">
        <v>112.2</v>
      </c>
      <c r="E35" s="43">
        <f t="shared" si="0"/>
        <v>63.888756765066262</v>
      </c>
      <c r="F35" s="44">
        <v>4.5999999999999996</v>
      </c>
      <c r="G35" s="44">
        <f t="shared" si="1"/>
        <v>293.88828111930479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765.12765120516519</v>
      </c>
      <c r="F36" s="44">
        <v>4.5999999999999996</v>
      </c>
      <c r="G36" s="44">
        <f>SUM(G17:G35)</f>
        <v>3519.5871955437597</v>
      </c>
    </row>
    <row r="37" spans="1:7" ht="15" x14ac:dyDescent="0.25">
      <c r="A37" s="36">
        <f>A35+1</f>
        <v>20</v>
      </c>
      <c r="B37" s="51" t="s">
        <v>66</v>
      </c>
      <c r="C37" s="197" t="s">
        <v>1451</v>
      </c>
      <c r="D37" s="44">
        <v>13</v>
      </c>
      <c r="E37" s="43">
        <f t="shared" ref="E37:E44" si="3">D37/$A$5*$E$4</f>
        <v>7.4024406234033986</v>
      </c>
      <c r="F37" s="44">
        <v>4.5999999999999996</v>
      </c>
      <c r="G37" s="44">
        <f t="shared" ref="G37:G45" si="4">E37*F37</f>
        <v>34.051226867655629</v>
      </c>
    </row>
    <row r="38" spans="1:7" ht="15" x14ac:dyDescent="0.25">
      <c r="A38" s="36">
        <f>A37+1</f>
        <v>21</v>
      </c>
      <c r="B38" s="52" t="s">
        <v>67</v>
      </c>
      <c r="C38" s="197" t="s">
        <v>1452</v>
      </c>
      <c r="D38" s="44">
        <v>50</v>
      </c>
      <c r="E38" s="43">
        <f t="shared" si="3"/>
        <v>28.470925474628462</v>
      </c>
      <c r="F38" s="44">
        <v>4.5999999999999996</v>
      </c>
      <c r="G38" s="44">
        <f t="shared" si="4"/>
        <v>130.96625718329091</v>
      </c>
    </row>
    <row r="39" spans="1:7" ht="15" x14ac:dyDescent="0.25">
      <c r="A39" s="36">
        <f t="shared" ref="A39:A45" si="5">A38+1</f>
        <v>22</v>
      </c>
      <c r="B39" s="51" t="s">
        <v>68</v>
      </c>
      <c r="C39" s="197" t="s">
        <v>1454</v>
      </c>
      <c r="D39" s="44">
        <v>74.2</v>
      </c>
      <c r="E39" s="43">
        <f t="shared" si="3"/>
        <v>42.250853404348632</v>
      </c>
      <c r="F39" s="44">
        <v>4.5999999999999996</v>
      </c>
      <c r="G39" s="44">
        <f t="shared" si="4"/>
        <v>194.35392566000368</v>
      </c>
    </row>
    <row r="40" spans="1:7" ht="15" x14ac:dyDescent="0.25">
      <c r="A40" s="36">
        <f t="shared" si="5"/>
        <v>23</v>
      </c>
      <c r="B40" s="51" t="s">
        <v>1354</v>
      </c>
      <c r="C40" s="197" t="s">
        <v>1355</v>
      </c>
      <c r="D40" s="44">
        <v>19.059999999999999</v>
      </c>
      <c r="E40" s="43">
        <f t="shared" si="3"/>
        <v>10.853116790928368</v>
      </c>
      <c r="F40" s="44">
        <v>4.5999999999999996</v>
      </c>
      <c r="G40" s="44">
        <f>E40*F40</f>
        <v>49.924337238270489</v>
      </c>
    </row>
    <row r="41" spans="1:7" ht="15" x14ac:dyDescent="0.25">
      <c r="A41" s="36">
        <f t="shared" si="5"/>
        <v>24</v>
      </c>
      <c r="B41" s="51" t="s">
        <v>1370</v>
      </c>
      <c r="C41" s="197" t="s">
        <v>1455</v>
      </c>
      <c r="D41" s="44">
        <v>19.059999999999999</v>
      </c>
      <c r="E41" s="43">
        <f t="shared" si="3"/>
        <v>10.853116790928368</v>
      </c>
      <c r="F41" s="44">
        <v>4.5999999999999996</v>
      </c>
      <c r="G41" s="44">
        <f>E41*F41</f>
        <v>49.924337238270489</v>
      </c>
    </row>
    <row r="42" spans="1:7" ht="15" x14ac:dyDescent="0.25">
      <c r="A42" s="36">
        <f t="shared" si="5"/>
        <v>25</v>
      </c>
      <c r="B42" s="51" t="s">
        <v>1371</v>
      </c>
      <c r="C42" s="197" t="s">
        <v>1365</v>
      </c>
      <c r="D42" s="44">
        <v>19.059999999999999</v>
      </c>
      <c r="E42" s="43"/>
      <c r="F42" s="44">
        <v>4.5999999999999996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968</v>
      </c>
      <c r="C43" s="197" t="s">
        <v>1365</v>
      </c>
      <c r="D43" s="44">
        <v>74.599999999999994</v>
      </c>
      <c r="E43" s="43"/>
      <c r="F43" s="44">
        <v>4.5999999999999996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7" t="s">
        <v>70</v>
      </c>
      <c r="D44" s="44">
        <v>7</v>
      </c>
      <c r="E44" s="43">
        <f t="shared" si="3"/>
        <v>3.9859295664479846</v>
      </c>
      <c r="F44" s="44">
        <v>4.5999999999999996</v>
      </c>
      <c r="G44" s="44">
        <f t="shared" si="4"/>
        <v>18.335276005660727</v>
      </c>
    </row>
    <row r="45" spans="1:7" ht="15" x14ac:dyDescent="0.25">
      <c r="A45" s="36">
        <f t="shared" si="5"/>
        <v>28</v>
      </c>
      <c r="B45" s="78" t="s">
        <v>1338</v>
      </c>
      <c r="C45" s="197" t="s">
        <v>1365</v>
      </c>
      <c r="D45" s="254">
        <v>36.700000000000003</v>
      </c>
      <c r="E45" s="268"/>
      <c r="F45" s="44">
        <v>4.5999999999999996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5">
        <f>SUM(D37:D45)</f>
        <v>312.68</v>
      </c>
      <c r="E46" s="205">
        <f>SUM(E37:E45)</f>
        <v>103.81638265068521</v>
      </c>
      <c r="F46" s="44">
        <v>4.5999999999999996</v>
      </c>
      <c r="G46" s="205">
        <f>SUM(G37:G44)</f>
        <v>477.5553601931519</v>
      </c>
    </row>
    <row r="47" spans="1:7" ht="15" x14ac:dyDescent="0.25">
      <c r="A47" s="77"/>
      <c r="B47" s="78" t="s">
        <v>28</v>
      </c>
      <c r="C47" s="52"/>
      <c r="D47" s="205"/>
      <c r="E47" s="43"/>
      <c r="F47" s="44">
        <v>4.5999999999999996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8">
        <v>79.8</v>
      </c>
      <c r="E48" s="43">
        <f t="shared" ref="E48:E93" si="6">D48/$A$5*$E$4</f>
        <v>45.439597057507015</v>
      </c>
      <c r="F48" s="44">
        <v>4.5999999999999996</v>
      </c>
      <c r="G48" s="44">
        <f>E48*F48</f>
        <v>209.02214646453226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4">
        <v>47.9</v>
      </c>
      <c r="E49" s="43">
        <f t="shared" si="6"/>
        <v>27.275146604694065</v>
      </c>
      <c r="F49" s="44">
        <v>4.5999999999999996</v>
      </c>
      <c r="G49" s="44">
        <f t="shared" si="1"/>
        <v>125.46567438159269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4">
        <v>47.8</v>
      </c>
      <c r="E50" s="43">
        <f t="shared" si="6"/>
        <v>27.218204753744804</v>
      </c>
      <c r="F50" s="44">
        <v>4.5999999999999996</v>
      </c>
      <c r="G50" s="44">
        <f t="shared" si="1"/>
        <v>125.20374186722609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4">
        <v>110.4</v>
      </c>
      <c r="E51" s="43">
        <f t="shared" si="6"/>
        <v>62.863803447979642</v>
      </c>
      <c r="F51" s="44">
        <v>4.5999999999999996</v>
      </c>
      <c r="G51" s="44">
        <f t="shared" si="1"/>
        <v>289.17349586070634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4">
        <f>79.5</f>
        <v>79.5</v>
      </c>
      <c r="E52" s="43">
        <f t="shared" si="6"/>
        <v>45.268771504659249</v>
      </c>
      <c r="F52" s="44">
        <v>4.5999999999999996</v>
      </c>
      <c r="G52" s="44">
        <f t="shared" si="1"/>
        <v>208.23634892143252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971</v>
      </c>
      <c r="D53" s="204">
        <v>48.4</v>
      </c>
      <c r="E53" s="43">
        <f t="shared" si="6"/>
        <v>27.559855859440347</v>
      </c>
      <c r="F53" s="44">
        <v>4.5999999999999996</v>
      </c>
      <c r="G53" s="44">
        <f t="shared" si="1"/>
        <v>126.77533695342559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4">
        <v>48.3</v>
      </c>
      <c r="E54" s="43">
        <f t="shared" si="6"/>
        <v>27.502914008491093</v>
      </c>
      <c r="F54" s="44">
        <v>4.5999999999999996</v>
      </c>
      <c r="G54" s="44">
        <f t="shared" si="1"/>
        <v>126.51340443905902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4">
        <v>110</v>
      </c>
      <c r="E55" s="43">
        <f t="shared" si="6"/>
        <v>62.636036044182603</v>
      </c>
      <c r="F55" s="44">
        <v>4.5999999999999996</v>
      </c>
      <c r="G55" s="44">
        <f t="shared" si="1"/>
        <v>288.12576580323997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4">
        <v>79.5</v>
      </c>
      <c r="E56" s="43">
        <f t="shared" si="6"/>
        <v>45.268771504659249</v>
      </c>
      <c r="F56" s="44">
        <v>4.5999999999999996</v>
      </c>
      <c r="G56" s="44">
        <f t="shared" si="1"/>
        <v>208.23634892143252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4">
        <v>53.5</v>
      </c>
      <c r="E57" s="43">
        <f t="shared" si="6"/>
        <v>30.463890257852452</v>
      </c>
      <c r="F57" s="44">
        <v>4.5999999999999996</v>
      </c>
      <c r="G57" s="44">
        <f t="shared" si="1"/>
        <v>140.13389518612126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4">
        <v>48.3</v>
      </c>
      <c r="E58" s="43">
        <f t="shared" si="6"/>
        <v>27.502914008491093</v>
      </c>
      <c r="F58" s="44">
        <v>4.5999999999999996</v>
      </c>
      <c r="G58" s="44">
        <f t="shared" si="1"/>
        <v>126.51340443905902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4">
        <f>110.4</f>
        <v>110.4</v>
      </c>
      <c r="E59" s="43">
        <f t="shared" si="6"/>
        <v>62.863803447979642</v>
      </c>
      <c r="F59" s="44">
        <v>4.5999999999999996</v>
      </c>
      <c r="G59" s="44">
        <f t="shared" si="1"/>
        <v>289.17349586070634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4">
        <v>79.7</v>
      </c>
      <c r="E60" s="43">
        <f t="shared" si="6"/>
        <v>45.382655206557764</v>
      </c>
      <c r="F60" s="44">
        <v>4.5999999999999996</v>
      </c>
      <c r="G60" s="44">
        <f t="shared" si="1"/>
        <v>208.76021395016571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4">
        <v>48.2</v>
      </c>
      <c r="E61" s="43">
        <f t="shared" si="6"/>
        <v>27.445972157541838</v>
      </c>
      <c r="F61" s="44">
        <v>4.5999999999999996</v>
      </c>
      <c r="G61" s="44">
        <f t="shared" si="1"/>
        <v>126.25147192469245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4">
        <v>48.3</v>
      </c>
      <c r="E62" s="43">
        <f t="shared" si="6"/>
        <v>27.502914008491093</v>
      </c>
      <c r="F62" s="44">
        <v>4.5999999999999996</v>
      </c>
      <c r="G62" s="44">
        <f t="shared" si="1"/>
        <v>126.51340443905902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4">
        <v>110.4</v>
      </c>
      <c r="E63" s="43">
        <f t="shared" si="6"/>
        <v>62.863803447979642</v>
      </c>
      <c r="F63" s="44">
        <v>4.5999999999999996</v>
      </c>
      <c r="G63" s="44">
        <f t="shared" si="1"/>
        <v>289.17349586070634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4">
        <v>79.3</v>
      </c>
      <c r="E64" s="43">
        <f t="shared" si="6"/>
        <v>45.154887802760733</v>
      </c>
      <c r="F64" s="44">
        <v>4.5999999999999996</v>
      </c>
      <c r="G64" s="44">
        <f t="shared" si="1"/>
        <v>207.71248389269937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4">
        <f>50.5</f>
        <v>50.5</v>
      </c>
      <c r="E65" s="43">
        <f t="shared" si="6"/>
        <v>28.755634729374744</v>
      </c>
      <c r="F65" s="44">
        <v>4.5999999999999996</v>
      </c>
      <c r="G65" s="44">
        <f t="shared" si="1"/>
        <v>132.27591975512382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4">
        <v>48</v>
      </c>
      <c r="E66" s="43">
        <f t="shared" si="6"/>
        <v>27.332088455643319</v>
      </c>
      <c r="F66" s="44">
        <v>4.5999999999999996</v>
      </c>
      <c r="G66" s="44">
        <f t="shared" si="1"/>
        <v>125.72760689595925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4">
        <v>110.8</v>
      </c>
      <c r="E67" s="43">
        <f t="shared" si="6"/>
        <v>63.091570851776666</v>
      </c>
      <c r="F67" s="44">
        <v>4.5999999999999996</v>
      </c>
      <c r="G67" s="44">
        <f t="shared" si="1"/>
        <v>290.22122591817265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4">
        <v>79.400000000000006</v>
      </c>
      <c r="E68" s="43">
        <f t="shared" si="6"/>
        <v>45.211829653709991</v>
      </c>
      <c r="F68" s="44">
        <v>4.5999999999999996</v>
      </c>
      <c r="G68" s="44">
        <f t="shared" si="1"/>
        <v>207.97441640706595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4">
        <v>51.8</v>
      </c>
      <c r="E69" s="43">
        <f t="shared" si="6"/>
        <v>29.495878791715086</v>
      </c>
      <c r="F69" s="44">
        <v>4.5999999999999996</v>
      </c>
      <c r="G69" s="44">
        <f t="shared" si="1"/>
        <v>135.68104244188939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4">
        <v>48.3</v>
      </c>
      <c r="E70" s="43">
        <f t="shared" si="6"/>
        <v>27.502914008491093</v>
      </c>
      <c r="F70" s="44">
        <v>4.5999999999999996</v>
      </c>
      <c r="G70" s="44">
        <f t="shared" si="1"/>
        <v>126.51340443905902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4">
        <v>110.8</v>
      </c>
      <c r="E71" s="43">
        <f t="shared" si="6"/>
        <v>63.091570851776666</v>
      </c>
      <c r="F71" s="44">
        <v>4.5999999999999996</v>
      </c>
      <c r="G71" s="44">
        <f t="shared" si="1"/>
        <v>290.22122591817265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4">
        <v>80.2</v>
      </c>
      <c r="E72" s="43">
        <f t="shared" si="6"/>
        <v>45.667364461304054</v>
      </c>
      <c r="F72" s="44">
        <v>4.5999999999999996</v>
      </c>
      <c r="G72" s="44">
        <f t="shared" si="1"/>
        <v>210.06987652199862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4">
        <v>48.6</v>
      </c>
      <c r="E73" s="43">
        <f t="shared" si="6"/>
        <v>27.673739561338866</v>
      </c>
      <c r="F73" s="44">
        <v>4.5999999999999996</v>
      </c>
      <c r="G73" s="44">
        <f t="shared" si="1"/>
        <v>127.29920198215878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4">
        <v>48.4</v>
      </c>
      <c r="E74" s="43">
        <f t="shared" si="6"/>
        <v>27.559855859440347</v>
      </c>
      <c r="F74" s="44">
        <v>4.5999999999999996</v>
      </c>
      <c r="G74" s="44">
        <f t="shared" si="1"/>
        <v>126.77533695342559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4">
        <v>109.9</v>
      </c>
      <c r="E75" s="43">
        <f t="shared" si="6"/>
        <v>62.57909419323336</v>
      </c>
      <c r="F75" s="44">
        <v>4.5999999999999996</v>
      </c>
      <c r="G75" s="44">
        <f t="shared" si="1"/>
        <v>287.86383328887342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4">
        <v>79.3</v>
      </c>
      <c r="E76" s="43">
        <f t="shared" si="6"/>
        <v>45.154887802760733</v>
      </c>
      <c r="F76" s="44">
        <v>4.5999999999999996</v>
      </c>
      <c r="G76" s="44">
        <f t="shared" si="1"/>
        <v>207.71248389269937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4">
        <v>48.4</v>
      </c>
      <c r="E77" s="43">
        <f t="shared" si="6"/>
        <v>27.559855859440347</v>
      </c>
      <c r="F77" s="44">
        <v>4.5999999999999996</v>
      </c>
      <c r="G77" s="44">
        <f t="shared" si="1"/>
        <v>126.77533695342559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4">
        <v>48.2</v>
      </c>
      <c r="E78" s="43">
        <f t="shared" si="6"/>
        <v>27.445972157541838</v>
      </c>
      <c r="F78" s="44">
        <v>4.5999999999999996</v>
      </c>
      <c r="G78" s="44">
        <f t="shared" si="1"/>
        <v>126.25147192469245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4">
        <v>110.4</v>
      </c>
      <c r="E79" s="43">
        <f t="shared" si="6"/>
        <v>62.863803447979642</v>
      </c>
      <c r="F79" s="44">
        <v>4.5999999999999996</v>
      </c>
      <c r="G79" s="44">
        <f t="shared" si="1"/>
        <v>289.17349586070634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4">
        <v>78.8</v>
      </c>
      <c r="E80" s="43">
        <f t="shared" si="6"/>
        <v>44.870178548014451</v>
      </c>
      <c r="F80" s="44">
        <v>4.5999999999999996</v>
      </c>
      <c r="G80" s="44">
        <f t="shared" si="1"/>
        <v>206.40282132086645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4">
        <v>50.3</v>
      </c>
      <c r="E81" s="43">
        <f t="shared" si="6"/>
        <v>28.641751027476229</v>
      </c>
      <c r="F81" s="44">
        <v>4.5999999999999996</v>
      </c>
      <c r="G81" s="44">
        <f t="shared" si="1"/>
        <v>131.75205472639064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4">
        <v>49.1</v>
      </c>
      <c r="E82" s="43">
        <f t="shared" si="6"/>
        <v>27.958448816085149</v>
      </c>
      <c r="F82" s="44">
        <v>4.5999999999999996</v>
      </c>
      <c r="G82" s="44">
        <f t="shared" si="1"/>
        <v>128.60886455399168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4">
        <v>109.1</v>
      </c>
      <c r="E83" s="43">
        <f t="shared" si="6"/>
        <v>62.123559385639297</v>
      </c>
      <c r="F83" s="44">
        <v>4.5999999999999996</v>
      </c>
      <c r="G83" s="44">
        <f t="shared" si="1"/>
        <v>285.76837317394074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4">
        <v>78.3</v>
      </c>
      <c r="E84" s="43">
        <f t="shared" si="6"/>
        <v>44.585469293268169</v>
      </c>
      <c r="F84" s="44">
        <v>4.5999999999999996</v>
      </c>
      <c r="G84" s="44">
        <f t="shared" si="1"/>
        <v>205.09315874903356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4">
        <v>49.1</v>
      </c>
      <c r="E85" s="43">
        <f t="shared" si="6"/>
        <v>27.958448816085149</v>
      </c>
      <c r="F85" s="44">
        <v>4.5999999999999996</v>
      </c>
      <c r="G85" s="44">
        <f t="shared" ref="G85:G148" si="8">E85*F85</f>
        <v>128.60886455399168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4">
        <v>48.6</v>
      </c>
      <c r="E86" s="43">
        <f t="shared" si="6"/>
        <v>27.673739561338866</v>
      </c>
      <c r="F86" s="44">
        <v>4.5999999999999996</v>
      </c>
      <c r="G86" s="44">
        <f t="shared" si="8"/>
        <v>127.29920198215878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4">
        <v>109.9</v>
      </c>
      <c r="E87" s="43">
        <f t="shared" si="6"/>
        <v>62.57909419323336</v>
      </c>
      <c r="F87" s="44">
        <v>4.5999999999999996</v>
      </c>
      <c r="G87" s="44">
        <f t="shared" si="8"/>
        <v>287.86383328887342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4">
        <v>78.7</v>
      </c>
      <c r="E88" s="43">
        <f t="shared" si="6"/>
        <v>44.8132366970652</v>
      </c>
      <c r="F88" s="44">
        <v>4.5999999999999996</v>
      </c>
      <c r="G88" s="44">
        <f t="shared" si="8"/>
        <v>206.1408888064999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4">
        <v>54.3</v>
      </c>
      <c r="E89" s="43">
        <f t="shared" si="6"/>
        <v>30.919425065446504</v>
      </c>
      <c r="F89" s="44">
        <v>4.5999999999999996</v>
      </c>
      <c r="G89" s="44">
        <f t="shared" si="8"/>
        <v>142.22935530105391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4">
        <v>50.1</v>
      </c>
      <c r="E90" s="43">
        <f t="shared" si="6"/>
        <v>28.527867325577716</v>
      </c>
      <c r="F90" s="44">
        <v>4.5999999999999996</v>
      </c>
      <c r="G90" s="44">
        <f t="shared" si="8"/>
        <v>131.22818969765748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4">
        <v>114.1</v>
      </c>
      <c r="E91" s="43">
        <f t="shared" si="6"/>
        <v>64.970651933102147</v>
      </c>
      <c r="F91" s="44">
        <v>4.5999999999999996</v>
      </c>
      <c r="G91" s="44">
        <f t="shared" si="8"/>
        <v>298.86499889226985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4">
        <v>81.2</v>
      </c>
      <c r="E92" s="43">
        <f t="shared" si="6"/>
        <v>46.236782970796618</v>
      </c>
      <c r="F92" s="44">
        <v>4.5999999999999996</v>
      </c>
      <c r="G92" s="44">
        <f t="shared" si="8"/>
        <v>212.68920166566443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4">
        <v>47.9</v>
      </c>
      <c r="E93" s="43">
        <f t="shared" si="6"/>
        <v>27.275146604694065</v>
      </c>
      <c r="F93" s="44">
        <v>4.5999999999999996</v>
      </c>
      <c r="G93" s="44">
        <f t="shared" si="8"/>
        <v>125.46567438159269</v>
      </c>
      <c r="J93" t="s">
        <v>1663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4">
        <v>50.6</v>
      </c>
      <c r="E94" s="43">
        <f>D94/$A$5*$E$4</f>
        <v>28.812576580323999</v>
      </c>
      <c r="F94" s="44">
        <v>4.5999999999999996</v>
      </c>
      <c r="G94" s="44">
        <f t="shared" si="8"/>
        <v>132.53785226949037</v>
      </c>
      <c r="I94" s="36" t="s">
        <v>1662</v>
      </c>
      <c r="J94" s="373" t="s">
        <v>1664</v>
      </c>
      <c r="K94" s="373" t="s">
        <v>1665</v>
      </c>
      <c r="L94" s="373" t="s">
        <v>1666</v>
      </c>
      <c r="M94" s="373" t="s">
        <v>1667</v>
      </c>
    </row>
    <row r="95" spans="1:13" ht="15.75" x14ac:dyDescent="0.25">
      <c r="A95" s="471">
        <f t="shared" si="7"/>
        <v>48</v>
      </c>
      <c r="B95" s="472" t="str">
        <f>'[1]Под 1 и 2'!A53</f>
        <v>1/ 48</v>
      </c>
      <c r="C95" s="473" t="s">
        <v>156</v>
      </c>
      <c r="D95" s="474">
        <v>114.2</v>
      </c>
      <c r="E95" s="43">
        <f>D95/$A$5*$E$4</f>
        <v>65.027593784051405</v>
      </c>
      <c r="F95" s="44">
        <v>4.5999999999999996</v>
      </c>
      <c r="G95" s="475">
        <f t="shared" si="8"/>
        <v>299.12693140663646</v>
      </c>
      <c r="I95" s="579"/>
      <c r="J95" s="579">
        <v>1</v>
      </c>
      <c r="K95" s="579">
        <v>2</v>
      </c>
      <c r="L95" s="579" t="s">
        <v>1668</v>
      </c>
      <c r="M95" s="579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4">
        <v>76.400000000000006</v>
      </c>
      <c r="E96" s="43">
        <f t="shared" ref="E96" si="9">D96/$A$5*$E$4</f>
        <v>43.503574125232291</v>
      </c>
      <c r="F96" s="44">
        <v>4.5999999999999996</v>
      </c>
      <c r="G96" s="44">
        <f t="shared" si="8"/>
        <v>200.11644097606853</v>
      </c>
      <c r="I96" s="36" t="s">
        <v>1660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4">
        <v>51.1</v>
      </c>
      <c r="E97" s="43">
        <f t="shared" ref="E97:E127" si="10">D97/$A$5*$E$4</f>
        <v>29.097285835070284</v>
      </c>
      <c r="F97" s="44">
        <v>4.5999999999999996</v>
      </c>
      <c r="G97" s="44">
        <f t="shared" si="8"/>
        <v>133.84751484132329</v>
      </c>
      <c r="I97" s="36" t="s">
        <v>1661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4">
        <v>50.2</v>
      </c>
      <c r="E98" s="43">
        <f t="shared" si="10"/>
        <v>28.584809176526978</v>
      </c>
      <c r="F98" s="44">
        <v>4.5999999999999996</v>
      </c>
      <c r="G98" s="44">
        <f t="shared" si="8"/>
        <v>131.49012221202409</v>
      </c>
      <c r="I98" s="373" t="s">
        <v>1669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4">
        <v>114.4</v>
      </c>
      <c r="E99" s="43">
        <f t="shared" si="10"/>
        <v>65.14147748594992</v>
      </c>
      <c r="F99" s="44">
        <v>4.5999999999999996</v>
      </c>
      <c r="G99" s="44">
        <f t="shared" si="8"/>
        <v>299.65079643536961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4">
        <v>81</v>
      </c>
      <c r="E100" s="43">
        <f t="shared" si="10"/>
        <v>46.122899268898109</v>
      </c>
      <c r="F100" s="44">
        <v>4.5999999999999996</v>
      </c>
      <c r="G100" s="44">
        <f t="shared" si="8"/>
        <v>212.1653366369313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4">
        <v>50.8</v>
      </c>
      <c r="E101" s="43">
        <f t="shared" si="10"/>
        <v>28.926460282222511</v>
      </c>
      <c r="F101" s="44">
        <v>4.5999999999999996</v>
      </c>
      <c r="G101" s="44">
        <f t="shared" si="8"/>
        <v>133.06171729822353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4">
        <v>50.8</v>
      </c>
      <c r="E102" s="43">
        <f t="shared" si="10"/>
        <v>28.926460282222511</v>
      </c>
      <c r="F102" s="44">
        <v>4.5999999999999996</v>
      </c>
      <c r="G102" s="44">
        <f t="shared" si="8"/>
        <v>133.06171729822353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4">
        <v>114.4</v>
      </c>
      <c r="E103" s="43">
        <f t="shared" si="10"/>
        <v>65.14147748594992</v>
      </c>
      <c r="F103" s="44">
        <v>4.5999999999999996</v>
      </c>
      <c r="G103" s="44">
        <f t="shared" si="8"/>
        <v>299.65079643536961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4">
        <v>82.7</v>
      </c>
      <c r="E104" s="43">
        <f t="shared" si="10"/>
        <v>47.090910735035472</v>
      </c>
      <c r="F104" s="44">
        <v>4.5999999999999996</v>
      </c>
      <c r="G104" s="44">
        <f t="shared" si="8"/>
        <v>216.61818938116315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4">
        <v>51</v>
      </c>
      <c r="E105" s="43">
        <f t="shared" si="10"/>
        <v>29.040343984121026</v>
      </c>
      <c r="F105" s="44">
        <v>4.5999999999999996</v>
      </c>
      <c r="G105" s="44">
        <f t="shared" si="8"/>
        <v>133.58558232695671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4">
        <v>54.7</v>
      </c>
      <c r="E106" s="43">
        <f t="shared" si="10"/>
        <v>31.147192469243535</v>
      </c>
      <c r="F106" s="44">
        <v>4.5999999999999996</v>
      </c>
      <c r="G106" s="44">
        <f t="shared" si="8"/>
        <v>143.27708535852025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4">
        <v>120.3</v>
      </c>
      <c r="E107" s="43">
        <f t="shared" si="10"/>
        <v>68.501046691956063</v>
      </c>
      <c r="F107" s="44">
        <v>4.5999999999999996</v>
      </c>
      <c r="G107" s="44">
        <f t="shared" si="8"/>
        <v>315.10481478299789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4">
        <f>84</f>
        <v>84</v>
      </c>
      <c r="E108" s="43">
        <f t="shared" si="10"/>
        <v>47.831154797375817</v>
      </c>
      <c r="F108" s="44">
        <v>4.5999999999999996</v>
      </c>
      <c r="G108" s="44">
        <f t="shared" si="8"/>
        <v>220.02331206792874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4">
        <v>50.6</v>
      </c>
      <c r="E109" s="43">
        <f t="shared" si="10"/>
        <v>28.812576580323999</v>
      </c>
      <c r="F109" s="44">
        <v>4.5999999999999996</v>
      </c>
      <c r="G109" s="44">
        <f t="shared" si="8"/>
        <v>132.53785226949037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4">
        <v>50.2</v>
      </c>
      <c r="E110" s="43">
        <f t="shared" si="10"/>
        <v>28.584809176526978</v>
      </c>
      <c r="F110" s="44">
        <v>4.5999999999999996</v>
      </c>
      <c r="G110" s="44">
        <f t="shared" si="8"/>
        <v>131.49012221202409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4">
        <v>119.9</v>
      </c>
      <c r="E111" s="43">
        <f t="shared" si="10"/>
        <v>68.273279288159046</v>
      </c>
      <c r="F111" s="44">
        <v>4.5999999999999996</v>
      </c>
      <c r="G111" s="44">
        <f t="shared" si="8"/>
        <v>314.05708472553158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4">
        <v>82.8</v>
      </c>
      <c r="E112" s="43">
        <f t="shared" si="10"/>
        <v>47.147852585984722</v>
      </c>
      <c r="F112" s="44">
        <v>4.5999999999999996</v>
      </c>
      <c r="G112" s="44">
        <f t="shared" si="8"/>
        <v>216.8801218955297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4">
        <v>50.6</v>
      </c>
      <c r="E113" s="43">
        <f t="shared" si="10"/>
        <v>28.812576580323999</v>
      </c>
      <c r="F113" s="44">
        <v>4.5999999999999996</v>
      </c>
      <c r="G113" s="44">
        <f t="shared" si="8"/>
        <v>132.53785226949037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4">
        <v>50.7</v>
      </c>
      <c r="E114" s="43">
        <f t="shared" si="10"/>
        <v>28.86951843127326</v>
      </c>
      <c r="F114" s="44">
        <v>4.5999999999999996</v>
      </c>
      <c r="G114" s="44">
        <f t="shared" si="8"/>
        <v>132.79978478385698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4">
        <v>120.9</v>
      </c>
      <c r="E115" s="43">
        <f t="shared" si="10"/>
        <v>68.84269779765161</v>
      </c>
      <c r="F115" s="44">
        <v>4.5999999999999996</v>
      </c>
      <c r="G115" s="44">
        <f t="shared" si="8"/>
        <v>316.67640986919736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8">
        <v>107.1</v>
      </c>
      <c r="E116" s="43">
        <f t="shared" si="10"/>
        <v>60.984722366654161</v>
      </c>
      <c r="F116" s="44">
        <v>4.5999999999999996</v>
      </c>
      <c r="G116" s="44">
        <f t="shared" si="8"/>
        <v>280.52972288660914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4">
        <v>48.8</v>
      </c>
      <c r="E117" s="43">
        <f t="shared" si="10"/>
        <v>27.787623263237375</v>
      </c>
      <c r="F117" s="44">
        <v>4.5999999999999996</v>
      </c>
      <c r="G117" s="44">
        <f t="shared" si="8"/>
        <v>127.82306701089192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4">
        <v>47.3</v>
      </c>
      <c r="E118" s="43">
        <f t="shared" si="10"/>
        <v>26.933495498998518</v>
      </c>
      <c r="F118" s="44">
        <v>4.5999999999999996</v>
      </c>
      <c r="G118" s="44">
        <f t="shared" si="8"/>
        <v>123.89407929539317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4">
        <v>80.8</v>
      </c>
      <c r="E119" s="43">
        <f t="shared" si="10"/>
        <v>46.009015566999587</v>
      </c>
      <c r="F119" s="44">
        <v>4.5999999999999996</v>
      </c>
      <c r="G119" s="44">
        <f t="shared" si="8"/>
        <v>211.64147160819809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4">
        <v>106.9</v>
      </c>
      <c r="E120" s="43">
        <f t="shared" si="10"/>
        <v>60.870838664755645</v>
      </c>
      <c r="F120" s="44">
        <v>4.5999999999999996</v>
      </c>
      <c r="G120" s="44">
        <f t="shared" si="8"/>
        <v>280.00585785787592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4">
        <v>48.6</v>
      </c>
      <c r="E121" s="43">
        <f t="shared" si="10"/>
        <v>27.673739561338866</v>
      </c>
      <c r="F121" s="44">
        <v>4.5999999999999996</v>
      </c>
      <c r="G121" s="44">
        <f t="shared" si="8"/>
        <v>127.29920198215878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4">
        <v>48.4</v>
      </c>
      <c r="E122" s="43">
        <f t="shared" si="10"/>
        <v>27.559855859440347</v>
      </c>
      <c r="F122" s="44">
        <v>4.5999999999999996</v>
      </c>
      <c r="G122" s="44">
        <f t="shared" si="8"/>
        <v>126.77533695342559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984</v>
      </c>
      <c r="D123" s="515">
        <v>80.5</v>
      </c>
      <c r="E123" s="43">
        <f t="shared" si="10"/>
        <v>45.83819001415182</v>
      </c>
      <c r="F123" s="44">
        <v>4.5999999999999996</v>
      </c>
      <c r="G123" s="44">
        <f t="shared" si="8"/>
        <v>210.85567406509836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16" t="s">
        <v>185</v>
      </c>
      <c r="D124" s="209">
        <v>108.5</v>
      </c>
      <c r="E124" s="43">
        <f t="shared" si="10"/>
        <v>61.781908279943764</v>
      </c>
      <c r="F124" s="44">
        <v>4.5999999999999996</v>
      </c>
      <c r="G124" s="44">
        <f t="shared" si="8"/>
        <v>284.19677808774128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8">
        <v>48.4</v>
      </c>
      <c r="E125" s="43">
        <f t="shared" si="10"/>
        <v>27.559855859440347</v>
      </c>
      <c r="F125" s="44">
        <v>4.5999999999999996</v>
      </c>
      <c r="G125" s="44">
        <f t="shared" si="8"/>
        <v>126.77533695342559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4">
        <v>48.9</v>
      </c>
      <c r="E126" s="43">
        <f t="shared" si="10"/>
        <v>27.844565114186633</v>
      </c>
      <c r="F126" s="44">
        <v>4.5999999999999996</v>
      </c>
      <c r="G126" s="44">
        <f t="shared" si="8"/>
        <v>128.0849995252585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4">
        <v>80.2</v>
      </c>
      <c r="E127" s="43">
        <f t="shared" si="10"/>
        <v>45.667364461304054</v>
      </c>
      <c r="F127" s="44">
        <v>4.5999999999999996</v>
      </c>
      <c r="G127" s="44">
        <f t="shared" si="8"/>
        <v>210.06987652199862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4">
        <v>107</v>
      </c>
      <c r="E128" s="43">
        <f t="shared" ref="E128:E159" si="12">D128/$A$5*$E$4</f>
        <v>60.927780515704903</v>
      </c>
      <c r="F128" s="44">
        <v>4.5999999999999996</v>
      </c>
      <c r="G128" s="44">
        <f t="shared" si="8"/>
        <v>280.26779037224253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4">
        <v>48.8</v>
      </c>
      <c r="E129" s="43">
        <f t="shared" si="12"/>
        <v>27.787623263237375</v>
      </c>
      <c r="F129" s="44">
        <v>4.5999999999999996</v>
      </c>
      <c r="G129" s="44">
        <f t="shared" si="8"/>
        <v>127.82306701089192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4">
        <v>48.9</v>
      </c>
      <c r="E130" s="43">
        <f t="shared" si="12"/>
        <v>27.844565114186633</v>
      </c>
      <c r="F130" s="44">
        <v>4.5999999999999996</v>
      </c>
      <c r="G130" s="44">
        <f t="shared" si="8"/>
        <v>128.0849995252585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4">
        <v>80.400000000000006</v>
      </c>
      <c r="E131" s="43">
        <f t="shared" si="12"/>
        <v>45.781248163202569</v>
      </c>
      <c r="F131" s="44">
        <v>4.5999999999999996</v>
      </c>
      <c r="G131" s="44">
        <f t="shared" si="8"/>
        <v>210.59374155073181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4">
        <v>106.7</v>
      </c>
      <c r="E132" s="43">
        <f t="shared" si="12"/>
        <v>60.756954962857137</v>
      </c>
      <c r="F132" s="44">
        <v>4.5999999999999996</v>
      </c>
      <c r="G132" s="44">
        <f t="shared" si="8"/>
        <v>279.48199282914283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4">
        <v>48.7</v>
      </c>
      <c r="E133" s="43">
        <f t="shared" si="12"/>
        <v>27.730681412288121</v>
      </c>
      <c r="F133" s="44">
        <v>4.5999999999999996</v>
      </c>
      <c r="G133" s="44">
        <f t="shared" si="8"/>
        <v>127.56113449652534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4">
        <v>48.8</v>
      </c>
      <c r="E134" s="43">
        <f t="shared" si="12"/>
        <v>27.787623263237375</v>
      </c>
      <c r="F134" s="44">
        <v>4.5999999999999996</v>
      </c>
      <c r="G134" s="44">
        <f t="shared" si="8"/>
        <v>127.82306701089192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4">
        <v>80.3</v>
      </c>
      <c r="E135" s="43">
        <f t="shared" si="12"/>
        <v>45.724306312253304</v>
      </c>
      <c r="F135" s="44">
        <v>4.5999999999999996</v>
      </c>
      <c r="G135" s="44">
        <f t="shared" si="8"/>
        <v>210.33180903636517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4">
        <v>107.1</v>
      </c>
      <c r="E136" s="43">
        <f t="shared" si="12"/>
        <v>60.984722366654161</v>
      </c>
      <c r="F136" s="44">
        <v>4.5999999999999996</v>
      </c>
      <c r="G136" s="44">
        <f t="shared" si="8"/>
        <v>280.52972288660914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4">
        <v>48.8</v>
      </c>
      <c r="E137" s="43">
        <f t="shared" si="12"/>
        <v>27.787623263237375</v>
      </c>
      <c r="F137" s="44">
        <v>4.5999999999999996</v>
      </c>
      <c r="G137" s="44">
        <f t="shared" si="8"/>
        <v>127.82306701089192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4">
        <v>48.4</v>
      </c>
      <c r="E138" s="43">
        <f t="shared" si="12"/>
        <v>27.559855859440347</v>
      </c>
      <c r="F138" s="44">
        <v>4.5999999999999996</v>
      </c>
      <c r="G138" s="44">
        <f t="shared" si="8"/>
        <v>126.77533695342559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4">
        <v>80.5</v>
      </c>
      <c r="E139" s="43">
        <f t="shared" si="12"/>
        <v>45.83819001415182</v>
      </c>
      <c r="F139" s="44">
        <v>4.5999999999999996</v>
      </c>
      <c r="G139" s="44">
        <f t="shared" si="8"/>
        <v>210.85567406509836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4">
        <v>108.7</v>
      </c>
      <c r="E140" s="43">
        <f t="shared" si="12"/>
        <v>61.895791981842272</v>
      </c>
      <c r="F140" s="44">
        <v>4.5999999999999996</v>
      </c>
      <c r="G140" s="44">
        <f t="shared" si="8"/>
        <v>284.72064311647443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4">
        <v>50.5</v>
      </c>
      <c r="E141" s="43">
        <f t="shared" si="12"/>
        <v>28.755634729374744</v>
      </c>
      <c r="F141" s="44">
        <v>4.5999999999999996</v>
      </c>
      <c r="G141" s="44">
        <f t="shared" si="8"/>
        <v>132.27591975512382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4">
        <v>50.7</v>
      </c>
      <c r="E142" s="43">
        <f t="shared" si="12"/>
        <v>28.86951843127326</v>
      </c>
      <c r="F142" s="44">
        <v>4.5999999999999996</v>
      </c>
      <c r="G142" s="44">
        <f t="shared" si="8"/>
        <v>132.79978478385698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4">
        <v>80.400000000000006</v>
      </c>
      <c r="E143" s="43">
        <f t="shared" si="12"/>
        <v>45.781248163202569</v>
      </c>
      <c r="F143" s="44">
        <v>4.5999999999999996</v>
      </c>
      <c r="G143" s="44">
        <f t="shared" si="8"/>
        <v>210.59374155073181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4">
        <v>108.7</v>
      </c>
      <c r="E144" s="43">
        <f t="shared" si="12"/>
        <v>61.895791981842272</v>
      </c>
      <c r="F144" s="44">
        <v>4.5999999999999996</v>
      </c>
      <c r="G144" s="44">
        <f t="shared" si="8"/>
        <v>284.72064311647443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4">
        <v>50.6</v>
      </c>
      <c r="E145" s="43">
        <f t="shared" si="12"/>
        <v>28.812576580323999</v>
      </c>
      <c r="F145" s="44">
        <v>4.5999999999999996</v>
      </c>
      <c r="G145" s="44">
        <f t="shared" si="8"/>
        <v>132.53785226949037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4">
        <v>51</v>
      </c>
      <c r="E146" s="43">
        <f t="shared" si="12"/>
        <v>29.040343984121026</v>
      </c>
      <c r="F146" s="44">
        <v>4.5999999999999996</v>
      </c>
      <c r="G146" s="44">
        <f t="shared" si="8"/>
        <v>133.58558232695671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4">
        <v>80.3</v>
      </c>
      <c r="E147" s="43">
        <f t="shared" si="12"/>
        <v>45.724306312253304</v>
      </c>
      <c r="F147" s="44">
        <v>4.5999999999999996</v>
      </c>
      <c r="G147" s="44">
        <f t="shared" si="8"/>
        <v>210.33180903636517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4">
        <v>112.7</v>
      </c>
      <c r="E148" s="43">
        <f t="shared" si="12"/>
        <v>64.173466019812551</v>
      </c>
      <c r="F148" s="44">
        <v>4.5999999999999996</v>
      </c>
      <c r="G148" s="44">
        <f t="shared" si="8"/>
        <v>295.19794369113771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4">
        <v>50.7</v>
      </c>
      <c r="E149" s="43">
        <f t="shared" si="12"/>
        <v>28.86951843127326</v>
      </c>
      <c r="F149" s="44">
        <v>4.5999999999999996</v>
      </c>
      <c r="G149" s="44">
        <f t="shared" ref="G149:G212" si="13">E149*F149</f>
        <v>132.79978478385698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4">
        <v>50.9</v>
      </c>
      <c r="E150" s="43">
        <f t="shared" si="12"/>
        <v>28.983402133171772</v>
      </c>
      <c r="F150" s="44">
        <v>4.5999999999999996</v>
      </c>
      <c r="G150" s="44">
        <f t="shared" si="13"/>
        <v>133.32364981259013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4">
        <v>81</v>
      </c>
      <c r="E151" s="43">
        <f t="shared" si="12"/>
        <v>46.122899268898109</v>
      </c>
      <c r="F151" s="44">
        <v>4.5999999999999996</v>
      </c>
      <c r="G151" s="44">
        <f t="shared" si="13"/>
        <v>212.1653366369313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4">
        <v>111.8</v>
      </c>
      <c r="E152" s="43">
        <f t="shared" si="12"/>
        <v>63.66098936126923</v>
      </c>
      <c r="F152" s="44">
        <v>4.5999999999999996</v>
      </c>
      <c r="G152" s="44">
        <f t="shared" si="13"/>
        <v>292.84055106183843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4">
        <v>50.6</v>
      </c>
      <c r="E153" s="43">
        <f t="shared" si="12"/>
        <v>28.812576580323999</v>
      </c>
      <c r="F153" s="44">
        <v>4.5999999999999996</v>
      </c>
      <c r="G153" s="44">
        <f t="shared" si="13"/>
        <v>132.53785226949037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4">
        <v>50.7</v>
      </c>
      <c r="E154" s="43">
        <f t="shared" si="12"/>
        <v>28.86951843127326</v>
      </c>
      <c r="F154" s="44">
        <v>4.5999999999999996</v>
      </c>
      <c r="G154" s="44">
        <f t="shared" si="13"/>
        <v>132.79978478385698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4">
        <v>80.8</v>
      </c>
      <c r="E155" s="43">
        <f t="shared" si="12"/>
        <v>46.009015566999587</v>
      </c>
      <c r="F155" s="44">
        <v>4.5999999999999996</v>
      </c>
      <c r="G155" s="44">
        <f t="shared" si="13"/>
        <v>211.64147160819809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4">
        <v>112</v>
      </c>
      <c r="E156" s="43">
        <f t="shared" si="12"/>
        <v>63.774873063167753</v>
      </c>
      <c r="F156" s="44">
        <v>4.5999999999999996</v>
      </c>
      <c r="G156" s="44">
        <f t="shared" si="13"/>
        <v>293.36441609057164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8">
        <f>50.5</f>
        <v>50.5</v>
      </c>
      <c r="E157" s="43">
        <f t="shared" si="12"/>
        <v>28.755634729374744</v>
      </c>
      <c r="F157" s="44">
        <v>4.5999999999999996</v>
      </c>
      <c r="G157" s="44">
        <f t="shared" si="13"/>
        <v>132.27591975512382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8">
        <v>50.1</v>
      </c>
      <c r="E158" s="43">
        <f t="shared" si="12"/>
        <v>28.527867325577716</v>
      </c>
      <c r="F158" s="44">
        <v>4.5999999999999996</v>
      </c>
      <c r="G158" s="44">
        <f t="shared" si="13"/>
        <v>131.22818969765748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4">
        <v>80.400000000000006</v>
      </c>
      <c r="E159" s="43">
        <f t="shared" si="12"/>
        <v>45.781248163202569</v>
      </c>
      <c r="F159" s="44">
        <v>4.5999999999999996</v>
      </c>
      <c r="G159" s="44">
        <f t="shared" si="13"/>
        <v>210.59374155073181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8">
        <v>72.599999999999994</v>
      </c>
      <c r="E160" s="43">
        <f t="shared" ref="E160:E191" si="14">D160/$A$5*$E$4</f>
        <v>41.339783789160521</v>
      </c>
      <c r="F160" s="44">
        <v>4.5999999999999996</v>
      </c>
      <c r="G160" s="44">
        <f t="shared" si="13"/>
        <v>190.16300543013838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4">
        <v>50.9</v>
      </c>
      <c r="E161" s="43">
        <f t="shared" si="14"/>
        <v>28.983402133171772</v>
      </c>
      <c r="F161" s="44">
        <v>4.5999999999999996</v>
      </c>
      <c r="G161" s="44">
        <f t="shared" si="13"/>
        <v>133.32364981259013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4">
        <v>49</v>
      </c>
      <c r="E162" s="43">
        <f t="shared" si="14"/>
        <v>27.901506965135887</v>
      </c>
      <c r="F162" s="44">
        <v>4.5999999999999996</v>
      </c>
      <c r="G162" s="44">
        <f t="shared" si="13"/>
        <v>128.34693203962507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4">
        <v>73.400000000000006</v>
      </c>
      <c r="E163" s="43">
        <f t="shared" si="14"/>
        <v>41.795318596754583</v>
      </c>
      <c r="F163" s="44">
        <v>4.5999999999999996</v>
      </c>
      <c r="G163" s="44">
        <f t="shared" si="13"/>
        <v>192.25846554507106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4">
        <v>118.6</v>
      </c>
      <c r="E164" s="43">
        <f t="shared" si="14"/>
        <v>67.533035225818708</v>
      </c>
      <c r="F164" s="44">
        <v>4.5999999999999996</v>
      </c>
      <c r="G164" s="44">
        <f t="shared" si="13"/>
        <v>310.65196203876604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4">
        <v>120.6</v>
      </c>
      <c r="E165" s="43">
        <f t="shared" si="14"/>
        <v>68.671872244803836</v>
      </c>
      <c r="F165" s="44">
        <v>4.5999999999999996</v>
      </c>
      <c r="G165" s="44">
        <f t="shared" si="13"/>
        <v>315.8906123260976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4">
        <v>71.599999999999994</v>
      </c>
      <c r="E166" s="43">
        <f t="shared" si="14"/>
        <v>40.770365279667949</v>
      </c>
      <c r="F166" s="44">
        <v>4.5999999999999996</v>
      </c>
      <c r="G166" s="44">
        <f t="shared" si="13"/>
        <v>187.54368028647255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4">
        <v>72.8</v>
      </c>
      <c r="E167" s="43">
        <f t="shared" si="14"/>
        <v>41.453667491059036</v>
      </c>
      <c r="F167" s="44">
        <v>4.5999999999999996</v>
      </c>
      <c r="G167" s="44">
        <f t="shared" si="13"/>
        <v>190.68687045887154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4">
        <v>120.7</v>
      </c>
      <c r="E168" s="43">
        <f t="shared" si="14"/>
        <v>68.728814095753108</v>
      </c>
      <c r="F168" s="44">
        <v>4.5999999999999996</v>
      </c>
      <c r="G168" s="44">
        <f t="shared" si="13"/>
        <v>316.15254484046426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4">
        <v>120.9</v>
      </c>
      <c r="E169" s="43">
        <f t="shared" si="14"/>
        <v>68.84269779765161</v>
      </c>
      <c r="F169" s="44">
        <v>4.5999999999999996</v>
      </c>
      <c r="G169" s="44">
        <f t="shared" si="13"/>
        <v>316.67640986919736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4">
        <v>71.7</v>
      </c>
      <c r="E170" s="43">
        <f t="shared" si="14"/>
        <v>40.827307130617207</v>
      </c>
      <c r="F170" s="44">
        <v>4.5999999999999996</v>
      </c>
      <c r="G170" s="44">
        <f t="shared" si="13"/>
        <v>187.80561280083913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4">
        <v>73</v>
      </c>
      <c r="E171" s="43">
        <f t="shared" si="14"/>
        <v>41.567551192957552</v>
      </c>
      <c r="F171" s="44">
        <v>4.5999999999999996</v>
      </c>
      <c r="G171" s="44">
        <f t="shared" si="13"/>
        <v>191.21073548760472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4">
        <v>119.8</v>
      </c>
      <c r="E172" s="43">
        <f t="shared" si="14"/>
        <v>68.216337437209788</v>
      </c>
      <c r="F172" s="44">
        <v>4.5999999999999996</v>
      </c>
      <c r="G172" s="44">
        <f t="shared" si="13"/>
        <v>313.79515221116498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4">
        <v>120.8</v>
      </c>
      <c r="E173" s="43">
        <f t="shared" si="14"/>
        <v>68.785755946702352</v>
      </c>
      <c r="F173" s="44">
        <v>4.5999999999999996</v>
      </c>
      <c r="G173" s="44">
        <f t="shared" si="13"/>
        <v>316.41447735483081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4">
        <v>71.2</v>
      </c>
      <c r="E174" s="43">
        <f t="shared" si="14"/>
        <v>40.542597875870925</v>
      </c>
      <c r="F174" s="44">
        <v>4.5999999999999996</v>
      </c>
      <c r="G174" s="44">
        <f t="shared" si="13"/>
        <v>186.49595022900624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4">
        <v>72.8</v>
      </c>
      <c r="E175" s="43">
        <f t="shared" si="14"/>
        <v>41.453667491059036</v>
      </c>
      <c r="F175" s="44">
        <v>4.5999999999999996</v>
      </c>
      <c r="G175" s="44">
        <f t="shared" si="13"/>
        <v>190.68687045887154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4">
        <v>119.5</v>
      </c>
      <c r="E176" s="43">
        <f t="shared" si="14"/>
        <v>68.045511884362014</v>
      </c>
      <c r="F176" s="44">
        <v>4.5999999999999996</v>
      </c>
      <c r="G176" s="44">
        <f t="shared" si="13"/>
        <v>313.00935466806521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4">
        <v>120.5</v>
      </c>
      <c r="E177" s="43">
        <f t="shared" si="14"/>
        <v>68.614930393854593</v>
      </c>
      <c r="F177" s="44">
        <v>4.5999999999999996</v>
      </c>
      <c r="G177" s="44">
        <f t="shared" si="13"/>
        <v>315.6286798117311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4">
        <v>75.099999999999994</v>
      </c>
      <c r="E178" s="43">
        <f t="shared" si="14"/>
        <v>42.763330062891939</v>
      </c>
      <c r="F178" s="44">
        <v>4.5999999999999996</v>
      </c>
      <c r="G178" s="44">
        <f t="shared" si="13"/>
        <v>196.71131828930291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4">
        <v>73.2</v>
      </c>
      <c r="E179" s="43">
        <f t="shared" si="14"/>
        <v>41.681434894856068</v>
      </c>
      <c r="F179" s="44">
        <v>4.5999999999999996</v>
      </c>
      <c r="G179" s="44">
        <f t="shared" si="13"/>
        <v>191.73460051633791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4">
        <v>119.4</v>
      </c>
      <c r="E180" s="43">
        <f t="shared" si="14"/>
        <v>67.98857003341277</v>
      </c>
      <c r="F180" s="44">
        <v>4.5999999999999996</v>
      </c>
      <c r="G180" s="44">
        <f t="shared" si="13"/>
        <v>312.74742215369872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4">
        <v>120.6</v>
      </c>
      <c r="E181" s="43">
        <f t="shared" si="14"/>
        <v>68.671872244803836</v>
      </c>
      <c r="F181" s="44">
        <v>4.5999999999999996</v>
      </c>
      <c r="G181" s="44">
        <f t="shared" si="13"/>
        <v>315.8906123260976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4">
        <v>73.5</v>
      </c>
      <c r="E182" s="43">
        <f t="shared" si="14"/>
        <v>41.852260447703834</v>
      </c>
      <c r="F182" s="44">
        <v>4.5999999999999996</v>
      </c>
      <c r="G182" s="44">
        <f t="shared" si="13"/>
        <v>192.52039805943761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4">
        <v>72.900000000000006</v>
      </c>
      <c r="E183" s="43">
        <f t="shared" si="14"/>
        <v>41.510609342008294</v>
      </c>
      <c r="F183" s="44">
        <v>4.5999999999999996</v>
      </c>
      <c r="G183" s="44">
        <f t="shared" si="13"/>
        <v>190.94880297323814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4">
        <v>179.7</v>
      </c>
      <c r="E184" s="43">
        <f t="shared" si="14"/>
        <v>102.32450615581467</v>
      </c>
      <c r="F184" s="44">
        <v>4.5999999999999996</v>
      </c>
      <c r="G184" s="44">
        <f t="shared" si="13"/>
        <v>470.69272831674749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8">
        <v>106.2</v>
      </c>
      <c r="E185" s="43">
        <f t="shared" si="14"/>
        <v>60.472245708110847</v>
      </c>
      <c r="F185" s="44">
        <v>4.5999999999999996</v>
      </c>
      <c r="G185" s="44">
        <f t="shared" si="13"/>
        <v>278.17233025730985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4">
        <f>72.7</f>
        <v>72.7</v>
      </c>
      <c r="E186" s="43">
        <f t="shared" si="14"/>
        <v>41.396725640109786</v>
      </c>
      <c r="F186" s="44">
        <v>4.5999999999999996</v>
      </c>
      <c r="G186" s="44">
        <f t="shared" si="13"/>
        <v>190.42493794450499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4">
        <v>48.8</v>
      </c>
      <c r="E187" s="43">
        <f t="shared" si="14"/>
        <v>27.787623263237375</v>
      </c>
      <c r="F187" s="44">
        <v>4.5999999999999996</v>
      </c>
      <c r="G187" s="44">
        <f t="shared" si="13"/>
        <v>127.82306701089192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4">
        <v>50.9</v>
      </c>
      <c r="E188" s="43">
        <f t="shared" si="14"/>
        <v>28.983402133171772</v>
      </c>
      <c r="F188" s="44">
        <v>4.5999999999999996</v>
      </c>
      <c r="G188" s="44">
        <f t="shared" si="13"/>
        <v>133.32364981259013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4">
        <v>57.9</v>
      </c>
      <c r="E189" s="43">
        <f t="shared" si="14"/>
        <v>32.969331699619758</v>
      </c>
      <c r="F189" s="44">
        <v>4.5999999999999996</v>
      </c>
      <c r="G189" s="44">
        <f t="shared" si="13"/>
        <v>151.65892581825088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4">
        <v>106.2</v>
      </c>
      <c r="E190" s="43">
        <f t="shared" si="14"/>
        <v>60.472245708110847</v>
      </c>
      <c r="F190" s="44">
        <v>4.5999999999999996</v>
      </c>
      <c r="G190" s="44">
        <f t="shared" si="13"/>
        <v>278.17233025730985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4">
        <v>73.599999999999994</v>
      </c>
      <c r="E191" s="43">
        <f t="shared" si="14"/>
        <v>41.909202298653092</v>
      </c>
      <c r="F191" s="44">
        <v>4.5999999999999996</v>
      </c>
      <c r="G191" s="44">
        <f t="shared" si="13"/>
        <v>192.78233057380422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4">
        <v>73.900000000000006</v>
      </c>
      <c r="E192" s="43">
        <f t="shared" ref="E192:E223" si="16">D192/$A$5*$E$4</f>
        <v>42.080027851500866</v>
      </c>
      <c r="F192" s="44">
        <v>4.5999999999999996</v>
      </c>
      <c r="G192" s="44">
        <f t="shared" si="13"/>
        <v>193.56812811690398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4">
        <v>105.6</v>
      </c>
      <c r="E193" s="43">
        <f t="shared" si="16"/>
        <v>60.1305946024153</v>
      </c>
      <c r="F193" s="44">
        <v>4.5999999999999996</v>
      </c>
      <c r="G193" s="44">
        <f t="shared" si="13"/>
        <v>276.60073517111039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4">
        <v>104.5</v>
      </c>
      <c r="E194" s="43">
        <f t="shared" si="16"/>
        <v>59.504234241973478</v>
      </c>
      <c r="F194" s="44">
        <v>4.5999999999999996</v>
      </c>
      <c r="G194" s="44">
        <f t="shared" si="13"/>
        <v>273.719477513078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4">
        <v>73.8</v>
      </c>
      <c r="E195" s="43">
        <f t="shared" si="16"/>
        <v>42.023086000551608</v>
      </c>
      <c r="F195" s="44">
        <v>4.5999999999999996</v>
      </c>
      <c r="G195" s="44">
        <f t="shared" si="13"/>
        <v>193.30619560253737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4">
        <v>74.900000000000006</v>
      </c>
      <c r="E196" s="43">
        <f t="shared" si="16"/>
        <v>42.649446360993437</v>
      </c>
      <c r="F196" s="44">
        <v>4.5999999999999996</v>
      </c>
      <c r="G196" s="44">
        <f t="shared" si="13"/>
        <v>196.18745326056978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4">
        <v>105.5</v>
      </c>
      <c r="E197" s="43">
        <f t="shared" si="16"/>
        <v>60.073652751466049</v>
      </c>
      <c r="F197" s="44">
        <v>4.5999999999999996</v>
      </c>
      <c r="G197" s="44">
        <f t="shared" si="13"/>
        <v>276.33880265674378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4">
        <v>106.3</v>
      </c>
      <c r="E198" s="43">
        <f t="shared" si="16"/>
        <v>60.529187559060105</v>
      </c>
      <c r="F198" s="44">
        <v>4.5999999999999996</v>
      </c>
      <c r="G198" s="44">
        <f t="shared" si="13"/>
        <v>278.43426277167646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4">
        <v>74.900000000000006</v>
      </c>
      <c r="E199" s="43">
        <f t="shared" si="16"/>
        <v>42.649446360993437</v>
      </c>
      <c r="F199" s="44">
        <v>4.5999999999999996</v>
      </c>
      <c r="G199" s="44">
        <f t="shared" si="13"/>
        <v>196.18745326056978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4">
        <v>78.599999999999994</v>
      </c>
      <c r="E200" s="43">
        <f t="shared" si="16"/>
        <v>44.756294846115935</v>
      </c>
      <c r="F200" s="44">
        <v>4.5999999999999996</v>
      </c>
      <c r="G200" s="44">
        <f t="shared" si="13"/>
        <v>205.8789562921333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4">
        <v>105</v>
      </c>
      <c r="E201" s="43">
        <f t="shared" si="16"/>
        <v>59.788943496719767</v>
      </c>
      <c r="F201" s="44">
        <v>4.5999999999999996</v>
      </c>
      <c r="G201" s="44">
        <f t="shared" si="13"/>
        <v>275.02914008491092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4">
        <f>106.3</f>
        <v>106.3</v>
      </c>
      <c r="E202" s="43">
        <f t="shared" si="16"/>
        <v>60.529187559060105</v>
      </c>
      <c r="F202" s="44">
        <v>4.5999999999999996</v>
      </c>
      <c r="G202" s="44">
        <f t="shared" si="13"/>
        <v>278.43426277167646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4">
        <v>73.599999999999994</v>
      </c>
      <c r="E203" s="43">
        <f t="shared" si="16"/>
        <v>41.909202298653092</v>
      </c>
      <c r="F203" s="44">
        <v>4.5999999999999996</v>
      </c>
      <c r="G203" s="44">
        <f t="shared" si="13"/>
        <v>192.78233057380422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4">
        <v>68.3</v>
      </c>
      <c r="E204" s="43">
        <f t="shared" si="16"/>
        <v>38.891284198342476</v>
      </c>
      <c r="F204" s="44">
        <v>4.5999999999999996</v>
      </c>
      <c r="G204" s="44">
        <f t="shared" si="13"/>
        <v>178.89990731237538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4">
        <v>110.2</v>
      </c>
      <c r="E205" s="43">
        <f t="shared" si="16"/>
        <v>62.749919746081126</v>
      </c>
      <c r="F205" s="44">
        <v>4.5999999999999996</v>
      </c>
      <c r="G205" s="44">
        <f t="shared" si="13"/>
        <v>288.64963083197318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4">
        <v>106.1</v>
      </c>
      <c r="E206" s="43">
        <f t="shared" si="16"/>
        <v>60.415303857161589</v>
      </c>
      <c r="F206" s="44">
        <v>4.5999999999999996</v>
      </c>
      <c r="G206" s="44">
        <f t="shared" si="13"/>
        <v>277.9103977429433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4">
        <v>76.5</v>
      </c>
      <c r="E207" s="43">
        <f t="shared" si="16"/>
        <v>43.560515976181541</v>
      </c>
      <c r="F207" s="44">
        <v>4.5999999999999996</v>
      </c>
      <c r="G207" s="44">
        <f t="shared" si="13"/>
        <v>200.37837349043508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4">
        <v>76</v>
      </c>
      <c r="E208" s="43">
        <f t="shared" si="16"/>
        <v>43.275806721435259</v>
      </c>
      <c r="F208" s="44">
        <v>4.5999999999999996</v>
      </c>
      <c r="G208" s="44">
        <f t="shared" si="13"/>
        <v>199.06871091860216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4">
        <v>105.5</v>
      </c>
      <c r="E209" s="43">
        <f t="shared" si="16"/>
        <v>60.073652751466049</v>
      </c>
      <c r="F209" s="44">
        <v>4.5999999999999996</v>
      </c>
      <c r="G209" s="44">
        <f t="shared" si="13"/>
        <v>276.33880265674378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8">
        <v>106.9</v>
      </c>
      <c r="E210" s="43">
        <f t="shared" si="16"/>
        <v>60.870838664755645</v>
      </c>
      <c r="F210" s="44">
        <v>4.5999999999999996</v>
      </c>
      <c r="G210" s="44">
        <f t="shared" si="13"/>
        <v>280.00585785787592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4">
        <v>76.2</v>
      </c>
      <c r="E211" s="43">
        <f t="shared" si="16"/>
        <v>43.389690423333775</v>
      </c>
      <c r="F211" s="44">
        <v>4.5999999999999996</v>
      </c>
      <c r="G211" s="44">
        <f t="shared" si="13"/>
        <v>199.59257594733535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966</v>
      </c>
      <c r="D212" s="204">
        <v>73.400000000000006</v>
      </c>
      <c r="E212" s="43">
        <f t="shared" si="16"/>
        <v>41.795318596754583</v>
      </c>
      <c r="F212" s="44">
        <v>4.5999999999999996</v>
      </c>
      <c r="G212" s="44">
        <f t="shared" si="13"/>
        <v>192.25846554507106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4">
        <v>109.2</v>
      </c>
      <c r="E213" s="43">
        <f t="shared" si="16"/>
        <v>62.180501236588562</v>
      </c>
      <c r="F213" s="44">
        <v>4.5999999999999996</v>
      </c>
      <c r="G213" s="44">
        <f t="shared" ref="G213:G237" si="17">E213*F213</f>
        <v>286.03030568830735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4">
        <v>107.2</v>
      </c>
      <c r="E214" s="43">
        <f t="shared" si="16"/>
        <v>61.041664217603419</v>
      </c>
      <c r="F214" s="44">
        <v>4.5999999999999996</v>
      </c>
      <c r="G214" s="44">
        <f t="shared" si="17"/>
        <v>280.79165540097569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960</v>
      </c>
      <c r="D215" s="204">
        <v>76.599999999999994</v>
      </c>
      <c r="E215" s="43">
        <f t="shared" si="16"/>
        <v>43.617457827130799</v>
      </c>
      <c r="F215" s="44">
        <v>4.5999999999999996</v>
      </c>
      <c r="G215" s="44">
        <f t="shared" si="17"/>
        <v>200.64030600480166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4">
        <v>74.3</v>
      </c>
      <c r="E216" s="43">
        <f t="shared" si="16"/>
        <v>42.30779525529789</v>
      </c>
      <c r="F216" s="44">
        <v>4.5999999999999996</v>
      </c>
      <c r="G216" s="44">
        <f t="shared" si="17"/>
        <v>194.61585817437029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4">
        <v>107.6</v>
      </c>
      <c r="E217" s="43">
        <f t="shared" si="16"/>
        <v>61.269431621400436</v>
      </c>
      <c r="F217" s="44">
        <v>4.5999999999999996</v>
      </c>
      <c r="G217" s="44">
        <f t="shared" si="17"/>
        <v>281.839385458442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4">
        <v>107</v>
      </c>
      <c r="E218" s="43">
        <f t="shared" si="16"/>
        <v>60.927780515704903</v>
      </c>
      <c r="F218" s="44">
        <v>4.5999999999999996</v>
      </c>
      <c r="G218" s="44">
        <f t="shared" si="17"/>
        <v>280.26779037224253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4">
        <v>76.8</v>
      </c>
      <c r="E219" s="43">
        <f t="shared" si="16"/>
        <v>43.731341529029315</v>
      </c>
      <c r="F219" s="44">
        <v>4.5999999999999996</v>
      </c>
      <c r="G219" s="44">
        <f t="shared" si="17"/>
        <v>201.16417103353484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4">
        <v>74.599999999999994</v>
      </c>
      <c r="E220" s="43">
        <f t="shared" si="16"/>
        <v>42.478620808145656</v>
      </c>
      <c r="F220" s="44">
        <v>4.5999999999999996</v>
      </c>
      <c r="G220" s="44">
        <f t="shared" si="17"/>
        <v>195.40165571746999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4">
        <v>107.4</v>
      </c>
      <c r="E221" s="43">
        <f t="shared" si="16"/>
        <v>61.155547919501934</v>
      </c>
      <c r="F221" s="44">
        <v>4.5999999999999996</v>
      </c>
      <c r="G221" s="44">
        <f t="shared" si="17"/>
        <v>281.3155204297089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4">
        <v>107.4</v>
      </c>
      <c r="E222" s="43">
        <f t="shared" si="16"/>
        <v>61.155547919501934</v>
      </c>
      <c r="F222" s="44">
        <v>4.5999999999999996</v>
      </c>
      <c r="G222" s="44">
        <f t="shared" si="17"/>
        <v>281.3155204297089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4">
        <v>76.5</v>
      </c>
      <c r="E223" s="43">
        <f t="shared" si="16"/>
        <v>43.560515976181541</v>
      </c>
      <c r="F223" s="44">
        <v>4.5999999999999996</v>
      </c>
      <c r="G223" s="44">
        <f t="shared" si="17"/>
        <v>200.37837349043508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4">
        <v>74.3</v>
      </c>
      <c r="E224" s="43">
        <f t="shared" ref="E224:E237" si="18">D224/$A$5*$E$4</f>
        <v>42.30779525529789</v>
      </c>
      <c r="F224" s="44">
        <v>4.5999999999999996</v>
      </c>
      <c r="G224" s="44">
        <f t="shared" si="17"/>
        <v>194.61585817437029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987</v>
      </c>
      <c r="D225" s="204">
        <f>110.2-2.7</f>
        <v>107.5</v>
      </c>
      <c r="E225" s="43">
        <f t="shared" si="18"/>
        <v>61.212489770451185</v>
      </c>
      <c r="F225" s="44">
        <v>4.5999999999999996</v>
      </c>
      <c r="G225" s="44">
        <f t="shared" si="17"/>
        <v>281.57745294407545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4">
        <v>107.1</v>
      </c>
      <c r="E226" s="43">
        <f t="shared" si="18"/>
        <v>60.984722366654161</v>
      </c>
      <c r="F226" s="44">
        <v>4.5999999999999996</v>
      </c>
      <c r="G226" s="44">
        <f t="shared" si="17"/>
        <v>280.52972288660914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4">
        <v>76.5</v>
      </c>
      <c r="E227" s="43">
        <f t="shared" si="18"/>
        <v>43.560515976181541</v>
      </c>
      <c r="F227" s="44">
        <v>4.5999999999999996</v>
      </c>
      <c r="G227" s="44">
        <f t="shared" si="17"/>
        <v>200.37837349043508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4">
        <f>74.3</f>
        <v>74.3</v>
      </c>
      <c r="E228" s="43">
        <f t="shared" si="18"/>
        <v>42.30779525529789</v>
      </c>
      <c r="F228" s="44">
        <v>4.5999999999999996</v>
      </c>
      <c r="G228" s="44">
        <f t="shared" si="17"/>
        <v>194.61585817437029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4">
        <v>107.5</v>
      </c>
      <c r="E229" s="43">
        <f t="shared" si="18"/>
        <v>61.212489770451185</v>
      </c>
      <c r="F229" s="44">
        <v>4.5999999999999996</v>
      </c>
      <c r="G229" s="44">
        <f t="shared" si="17"/>
        <v>281.57745294407545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4">
        <v>107.2</v>
      </c>
      <c r="E230" s="43">
        <f t="shared" si="18"/>
        <v>61.041664217603419</v>
      </c>
      <c r="F230" s="44">
        <v>4.5999999999999996</v>
      </c>
      <c r="G230" s="44">
        <f t="shared" si="17"/>
        <v>280.79165540097569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4">
        <v>76.7</v>
      </c>
      <c r="E231" s="43">
        <f t="shared" si="18"/>
        <v>43.674399678080057</v>
      </c>
      <c r="F231" s="44">
        <v>4.5999999999999996</v>
      </c>
      <c r="G231" s="44">
        <f t="shared" si="17"/>
        <v>200.90223851916824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4">
        <v>74.400000000000006</v>
      </c>
      <c r="E232" s="43">
        <f t="shared" si="18"/>
        <v>42.364737106247148</v>
      </c>
      <c r="F232" s="44">
        <v>4.5999999999999996</v>
      </c>
      <c r="G232" s="44">
        <f t="shared" si="17"/>
        <v>194.87779068873687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4">
        <v>107.6</v>
      </c>
      <c r="E233" s="43">
        <f t="shared" si="18"/>
        <v>61.269431621400436</v>
      </c>
      <c r="F233" s="44">
        <v>4.5999999999999996</v>
      </c>
      <c r="G233" s="44">
        <f t="shared" si="17"/>
        <v>281.839385458442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4">
        <f>115</f>
        <v>115</v>
      </c>
      <c r="E234" s="43">
        <f t="shared" si="18"/>
        <v>65.483128591645453</v>
      </c>
      <c r="F234" s="44">
        <v>4.5999999999999996</v>
      </c>
      <c r="G234" s="44">
        <f t="shared" si="17"/>
        <v>301.22239152156908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4">
        <v>78.099999999999994</v>
      </c>
      <c r="E235" s="43">
        <f t="shared" si="18"/>
        <v>44.471585591369646</v>
      </c>
      <c r="F235" s="44">
        <v>4.5999999999999996</v>
      </c>
      <c r="G235" s="44">
        <f t="shared" si="17"/>
        <v>204.56929372030035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4">
        <v>78.599999999999994</v>
      </c>
      <c r="E236" s="43">
        <f t="shared" si="18"/>
        <v>44.756294846115935</v>
      </c>
      <c r="F236" s="44">
        <v>4.5999999999999996</v>
      </c>
      <c r="G236" s="44">
        <f t="shared" si="17"/>
        <v>205.8789562921333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4">
        <f>112.6</f>
        <v>112.6</v>
      </c>
      <c r="E237" s="43">
        <f t="shared" si="18"/>
        <v>64.116524168863293</v>
      </c>
      <c r="F237" s="44">
        <v>4.5999999999999996</v>
      </c>
      <c r="G237" s="44">
        <f t="shared" si="17"/>
        <v>294.9360111767711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8667.403842241145</v>
      </c>
      <c r="F238" s="103"/>
      <c r="G238" s="323">
        <f>SUM(G48:G237)</f>
        <v>39870.057674309253</v>
      </c>
    </row>
    <row r="239" spans="1:7" x14ac:dyDescent="0.2">
      <c r="C239" t="s">
        <v>1019</v>
      </c>
      <c r="D239" s="38">
        <f>D238+D36</f>
        <v>16565.2</v>
      </c>
      <c r="E239" s="38">
        <f>E238+E36</f>
        <v>9432.5314934463095</v>
      </c>
      <c r="G239" s="324">
        <f>G238+G36</f>
        <v>43389.644869853015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C8" sqref="C8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38"/>
      <c r="B1" s="838"/>
      <c r="C1" s="838"/>
      <c r="D1" s="838"/>
      <c r="E1" s="838"/>
    </row>
    <row r="2" spans="1:7" ht="41.25" customHeight="1" x14ac:dyDescent="0.2">
      <c r="A2" s="845" t="s">
        <v>1028</v>
      </c>
      <c r="B2" s="845"/>
      <c r="C2" s="845"/>
      <c r="D2" s="845"/>
      <c r="E2" s="845"/>
    </row>
    <row r="3" spans="1:7" ht="16.5" customHeight="1" x14ac:dyDescent="0.2">
      <c r="A3" s="841" t="s">
        <v>1429</v>
      </c>
      <c r="B3" s="841"/>
      <c r="C3" s="841"/>
      <c r="D3" s="841"/>
      <c r="E3" s="841"/>
    </row>
    <row r="4" spans="1:7" ht="15" x14ac:dyDescent="0.35">
      <c r="A4" s="839" t="s">
        <v>1431</v>
      </c>
      <c r="B4" s="839"/>
      <c r="C4" s="371"/>
      <c r="D4" s="371"/>
      <c r="E4" s="371">
        <v>25188</v>
      </c>
    </row>
    <row r="5" spans="1:7" ht="15" x14ac:dyDescent="0.25">
      <c r="A5" s="377">
        <v>44234.6</v>
      </c>
      <c r="B5" s="372" t="s">
        <v>1466</v>
      </c>
      <c r="C5" s="293"/>
      <c r="D5" s="293"/>
      <c r="E5" s="292"/>
      <c r="F5" s="134"/>
    </row>
    <row r="6" spans="1:7" ht="15" x14ac:dyDescent="0.25">
      <c r="A6" s="372" t="s">
        <v>1430</v>
      </c>
      <c r="B6" s="294">
        <f>E4*4.6/A5</f>
        <v>2.6193251436658178</v>
      </c>
      <c r="C6" s="293" t="s">
        <v>1030</v>
      </c>
      <c r="D6" s="293"/>
      <c r="E6" s="292"/>
      <c r="F6" s="134"/>
    </row>
    <row r="7" spans="1:7" ht="26.25" customHeight="1" x14ac:dyDescent="0.25">
      <c r="B7" s="37"/>
      <c r="C7" s="296" t="s">
        <v>2013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1022</v>
      </c>
      <c r="G8" s="34" t="s">
        <v>1023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5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63.94569861601552</v>
      </c>
      <c r="F10" s="44">
        <v>4.5999999999999996</v>
      </c>
      <c r="G10" s="44">
        <f>E10*F10</f>
        <v>294.15021363367134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69.241290754296401</v>
      </c>
      <c r="F11" s="44">
        <v>4.5999999999999996</v>
      </c>
      <c r="G11" s="44">
        <f>E11*F11</f>
        <v>318.50993746976343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1031</v>
      </c>
      <c r="D12" s="44">
        <v>215.6</v>
      </c>
      <c r="E12" s="43">
        <f t="shared" si="1"/>
        <v>122.76663064659792</v>
      </c>
      <c r="F12" s="44">
        <v>4.5999999999999996</v>
      </c>
      <c r="G12" s="44">
        <f t="shared" ref="G12:G26" si="2">E12*F12</f>
        <v>564.72650097435042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1031</v>
      </c>
      <c r="D13" s="44">
        <v>228.9</v>
      </c>
      <c r="E13" s="43">
        <f>D13/$A$5*$E$4</f>
        <v>130.33989682284908</v>
      </c>
      <c r="F13" s="44">
        <v>4.5999999999999996</v>
      </c>
      <c r="G13" s="44">
        <f t="shared" si="2"/>
        <v>599.56352538510578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59.618117943871994</v>
      </c>
      <c r="F14" s="44">
        <v>4.5999999999999996</v>
      </c>
      <c r="G14" s="44">
        <f>E14*F14</f>
        <v>274.24334254181116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62.636036044182603</v>
      </c>
      <c r="F15" s="44">
        <v>4.5999999999999996</v>
      </c>
      <c r="G15" s="44">
        <f t="shared" si="2"/>
        <v>288.12576580323997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71.68979034511446</v>
      </c>
      <c r="F16" s="44">
        <v>4.5999999999999996</v>
      </c>
      <c r="G16" s="44">
        <f t="shared" si="2"/>
        <v>329.77303558752646</v>
      </c>
    </row>
    <row r="17" spans="1:7" ht="15.75" thickBot="1" x14ac:dyDescent="0.3">
      <c r="A17" s="36">
        <f t="shared" si="0"/>
        <v>8</v>
      </c>
      <c r="B17" s="62" t="s">
        <v>94</v>
      </c>
      <c r="C17" s="842" t="s">
        <v>95</v>
      </c>
      <c r="D17" s="44">
        <v>102.1</v>
      </c>
      <c r="E17" s="43">
        <f t="shared" si="1"/>
        <v>58.137629819191311</v>
      </c>
      <c r="F17" s="44">
        <v>4.5999999999999996</v>
      </c>
      <c r="G17" s="44">
        <f t="shared" si="2"/>
        <v>267.43309716828003</v>
      </c>
    </row>
    <row r="18" spans="1:7" ht="15.75" thickTop="1" x14ac:dyDescent="0.25">
      <c r="A18" s="36">
        <f t="shared" si="0"/>
        <v>9</v>
      </c>
      <c r="B18" s="66" t="s">
        <v>96</v>
      </c>
      <c r="C18" s="843"/>
      <c r="D18" s="44">
        <v>110.6</v>
      </c>
      <c r="E18" s="43">
        <f t="shared" si="1"/>
        <v>62.97768714987815</v>
      </c>
      <c r="F18" s="44">
        <v>4.5999999999999996</v>
      </c>
      <c r="G18" s="44">
        <f t="shared" si="2"/>
        <v>289.69736088943949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66.565023759681338</v>
      </c>
      <c r="F19" s="44">
        <v>4.5999999999999996</v>
      </c>
      <c r="G19" s="44">
        <f t="shared" si="2"/>
        <v>306.19910929453414</v>
      </c>
    </row>
    <row r="20" spans="1:7" ht="15" x14ac:dyDescent="0.25">
      <c r="A20" s="36">
        <f t="shared" si="0"/>
        <v>11</v>
      </c>
      <c r="B20" s="56" t="s">
        <v>99</v>
      </c>
      <c r="C20" s="842" t="s">
        <v>100</v>
      </c>
      <c r="D20" s="44">
        <v>129.9</v>
      </c>
      <c r="E20" s="43">
        <f t="shared" si="1"/>
        <v>73.967464383084746</v>
      </c>
      <c r="F20" s="44">
        <v>4.5999999999999996</v>
      </c>
      <c r="G20" s="44">
        <f t="shared" si="2"/>
        <v>340.2503361621898</v>
      </c>
    </row>
    <row r="21" spans="1:7" ht="15.75" thickBot="1" x14ac:dyDescent="0.3">
      <c r="A21" s="67">
        <f t="shared" si="0"/>
        <v>12</v>
      </c>
      <c r="B21" s="68" t="s">
        <v>101</v>
      </c>
      <c r="C21" s="844"/>
      <c r="D21" s="44">
        <v>105.9</v>
      </c>
      <c r="E21" s="43">
        <f t="shared" si="1"/>
        <v>60.301420155263081</v>
      </c>
      <c r="F21" s="44">
        <v>4.5999999999999996</v>
      </c>
      <c r="G21" s="44">
        <f t="shared" si="2"/>
        <v>277.38653271421015</v>
      </c>
    </row>
    <row r="22" spans="1:7" ht="16.5" thickTop="1" thickBot="1" x14ac:dyDescent="0.3">
      <c r="A22" s="67">
        <f t="shared" si="0"/>
        <v>13</v>
      </c>
      <c r="B22" s="68" t="s">
        <v>1456</v>
      </c>
      <c r="C22" s="61" t="s">
        <v>1439</v>
      </c>
      <c r="D22" s="44">
        <v>34.9</v>
      </c>
      <c r="E22" s="43">
        <f>D22/$A$5*$E$4</f>
        <v>19.872705981290665</v>
      </c>
      <c r="F22" s="44">
        <v>4.5999999999999996</v>
      </c>
      <c r="G22" s="44">
        <f t="shared" si="2"/>
        <v>91.414447513937048</v>
      </c>
    </row>
    <row r="23" spans="1:7" ht="16.5" thickTop="1" thickBot="1" x14ac:dyDescent="0.3">
      <c r="A23" s="67">
        <f t="shared" si="0"/>
        <v>14</v>
      </c>
      <c r="B23" s="68" t="s">
        <v>1457</v>
      </c>
      <c r="C23" s="61" t="s">
        <v>1440</v>
      </c>
      <c r="D23" s="44">
        <v>37</v>
      </c>
      <c r="E23" s="43">
        <f>D23/$A$5*$E$4</f>
        <v>21.068484851225058</v>
      </c>
      <c r="F23" s="44">
        <v>4.5999999999999996</v>
      </c>
      <c r="G23" s="44">
        <f t="shared" si="2"/>
        <v>96.915030315635263</v>
      </c>
    </row>
    <row r="24" spans="1:7" ht="16.5" thickTop="1" thickBot="1" x14ac:dyDescent="0.3">
      <c r="A24" s="67">
        <f t="shared" si="0"/>
        <v>15</v>
      </c>
      <c r="B24" s="68" t="s">
        <v>1458</v>
      </c>
      <c r="C24" s="61" t="s">
        <v>1436</v>
      </c>
      <c r="D24" s="44">
        <v>28.9</v>
      </c>
      <c r="E24" s="43">
        <f>D24/$A$5*$E$4</f>
        <v>16.45619492433525</v>
      </c>
      <c r="F24" s="44">
        <v>4.5999999999999996</v>
      </c>
      <c r="G24" s="44">
        <f t="shared" si="2"/>
        <v>75.69849665194215</v>
      </c>
    </row>
    <row r="25" spans="1:7" ht="16.5" thickTop="1" thickBot="1" x14ac:dyDescent="0.3">
      <c r="A25" s="67">
        <f t="shared" si="0"/>
        <v>16</v>
      </c>
      <c r="B25" s="68" t="s">
        <v>1687</v>
      </c>
      <c r="C25" s="61" t="s">
        <v>1686</v>
      </c>
      <c r="D25" s="44">
        <v>14.5</v>
      </c>
      <c r="E25" s="43">
        <f>D25/$A$5*$E$4</f>
        <v>8.2565683876422522</v>
      </c>
      <c r="F25" s="44">
        <v>4.5999999999999996</v>
      </c>
      <c r="G25" s="44">
        <f t="shared" si="2"/>
        <v>37.980214583154357</v>
      </c>
    </row>
    <row r="26" spans="1:7" ht="16.5" thickTop="1" thickBot="1" x14ac:dyDescent="0.3">
      <c r="A26" s="67">
        <f t="shared" si="0"/>
        <v>17</v>
      </c>
      <c r="B26" s="68" t="s">
        <v>1688</v>
      </c>
      <c r="C26" s="61" t="s">
        <v>153</v>
      </c>
      <c r="D26" s="44">
        <v>14.5</v>
      </c>
      <c r="E26" s="43">
        <f>D26/$A$5*$E$4</f>
        <v>8.2565683876422522</v>
      </c>
      <c r="F26" s="44">
        <v>4.5999999999999996</v>
      </c>
      <c r="G26" s="44">
        <f t="shared" si="2"/>
        <v>37.980214583154357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10">
        <f>SUM(D10:D26)</f>
        <v>1714.2000000000003</v>
      </c>
      <c r="E28" s="210">
        <f>SUM(E10:E27)</f>
        <v>976.09720897216198</v>
      </c>
      <c r="F28" s="44"/>
      <c r="G28" s="210">
        <f>SUM(G10:G27)</f>
        <v>4490.0471612719466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695.43082564327472</v>
      </c>
      <c r="F30" s="44">
        <v>4.5999999999999996</v>
      </c>
      <c r="G30" s="44">
        <f>E30*F30</f>
        <v>3198.9817979590634</v>
      </c>
    </row>
    <row r="31" spans="1:7" ht="15" x14ac:dyDescent="0.25">
      <c r="A31" s="36">
        <v>2</v>
      </c>
      <c r="B31" s="71" t="s">
        <v>107</v>
      </c>
      <c r="C31" s="72"/>
      <c r="D31" s="44">
        <v>809.3</v>
      </c>
      <c r="E31" s="43">
        <f>D31/$A$5*$E$4</f>
        <v>460.83039973233622</v>
      </c>
      <c r="F31" s="44">
        <v>4.5999999999999996</v>
      </c>
      <c r="G31" s="44">
        <f>E31*F31</f>
        <v>2119.8198387687466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155.22348568767435</v>
      </c>
      <c r="F32" s="44">
        <v>4.5999999999999996</v>
      </c>
      <c r="G32" s="44">
        <f>E32*F32</f>
        <v>714.02803416330198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61.09860606855267</v>
      </c>
      <c r="F33" s="44">
        <v>4.5999999999999996</v>
      </c>
      <c r="G33" s="44">
        <f>E33*F33</f>
        <v>281.05358791534223</v>
      </c>
    </row>
    <row r="34" spans="1:7" ht="15" x14ac:dyDescent="0.25">
      <c r="A34" s="36"/>
      <c r="B34" s="36"/>
      <c r="C34" s="36"/>
      <c r="D34" s="75">
        <f>SUM(D30:D33)</f>
        <v>2410.5</v>
      </c>
      <c r="E34" s="75">
        <f>SUM(E30:E33)</f>
        <v>1372.5833171318382</v>
      </c>
      <c r="F34" s="76"/>
      <c r="G34" s="75">
        <f>SUM(G30:G33)</f>
        <v>6313.8832588064552</v>
      </c>
    </row>
    <row r="35" spans="1:7" ht="18.75" customHeight="1" x14ac:dyDescent="0.25">
      <c r="A35" s="36"/>
      <c r="B35" s="72" t="s">
        <v>1043</v>
      </c>
      <c r="C35" s="101"/>
      <c r="D35" s="211">
        <f>D28+D34</f>
        <v>4124.7000000000007</v>
      </c>
      <c r="E35" s="211">
        <f>E28+E34</f>
        <v>2348.6805261039999</v>
      </c>
      <c r="F35" s="212"/>
      <c r="G35" s="211">
        <f>G28+G34</f>
        <v>10803.930420078403</v>
      </c>
    </row>
  </sheetData>
  <customSheetViews>
    <customSheetView guid="{59BB3A05-2517-4212-B4B0-766CE27362F6}" fitToPage="1" state="hidden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20" sqref="B20"/>
    </sheetView>
  </sheetViews>
  <sheetFormatPr defaultColWidth="9.140625" defaultRowHeight="12.75" x14ac:dyDescent="0.2"/>
  <cols>
    <col min="1" max="1" width="7.28515625" style="269" customWidth="1"/>
    <col min="2" max="2" width="33.85546875" style="269" customWidth="1"/>
    <col min="3" max="3" width="15.42578125" style="269" customWidth="1"/>
    <col min="4" max="4" width="12.42578125" style="269" customWidth="1"/>
    <col min="5" max="5" width="16" style="682" customWidth="1"/>
    <col min="6" max="6" width="19.140625" style="269" customWidth="1"/>
    <col min="7" max="7" width="16.7109375" style="682" customWidth="1"/>
    <col min="8" max="16384" width="9.140625" style="269"/>
  </cols>
  <sheetData>
    <row r="2" spans="1:7" ht="21" x14ac:dyDescent="0.2">
      <c r="A2" s="838" t="s">
        <v>2014</v>
      </c>
      <c r="B2" s="838"/>
      <c r="C2" s="838"/>
      <c r="D2" s="838"/>
    </row>
    <row r="4" spans="1:7" ht="18.75" x14ac:dyDescent="0.3">
      <c r="A4" s="270" t="s">
        <v>1986</v>
      </c>
    </row>
    <row r="5" spans="1:7" ht="13.5" thickBot="1" x14ac:dyDescent="0.25"/>
    <row r="6" spans="1:7" ht="16.5" thickBot="1" x14ac:dyDescent="0.3">
      <c r="A6" s="275" t="s">
        <v>23</v>
      </c>
      <c r="B6" s="276" t="s">
        <v>1339</v>
      </c>
      <c r="C6" s="283" t="s">
        <v>1342</v>
      </c>
      <c r="D6" s="276" t="s">
        <v>1340</v>
      </c>
      <c r="E6" s="283" t="s">
        <v>1984</v>
      </c>
      <c r="F6" s="679" t="s">
        <v>1985</v>
      </c>
      <c r="G6" s="687" t="s">
        <v>1023</v>
      </c>
    </row>
    <row r="7" spans="1:7" ht="15.75" x14ac:dyDescent="0.25">
      <c r="A7" s="272">
        <v>1</v>
      </c>
      <c r="B7" s="272" t="s">
        <v>1983</v>
      </c>
      <c r="C7" s="273">
        <f>'Общ. счетчики'!G61-C8</f>
        <v>9421.7000000000007</v>
      </c>
      <c r="D7" s="274">
        <v>4.5999999999999996</v>
      </c>
      <c r="E7" s="684">
        <v>309</v>
      </c>
      <c r="F7" s="685">
        <f>C7/E7</f>
        <v>30.490938511326863</v>
      </c>
      <c r="G7" s="688">
        <f>F7*D7</f>
        <v>140.25831715210356</v>
      </c>
    </row>
    <row r="8" spans="1:7" ht="15.75" x14ac:dyDescent="0.25">
      <c r="A8" s="280">
        <v>2</v>
      </c>
      <c r="B8" s="280" t="s">
        <v>1975</v>
      </c>
      <c r="C8" s="681">
        <v>2458.3000000000002</v>
      </c>
      <c r="D8" s="274">
        <v>4.5999999999999996</v>
      </c>
      <c r="E8" s="684"/>
      <c r="F8" s="685"/>
      <c r="G8" s="688"/>
    </row>
    <row r="9" spans="1:7" ht="15.75" x14ac:dyDescent="0.25">
      <c r="A9" s="280">
        <v>3</v>
      </c>
      <c r="B9" s="280" t="s">
        <v>1343</v>
      </c>
      <c r="C9" s="281">
        <v>1</v>
      </c>
      <c r="D9" s="282">
        <v>30</v>
      </c>
      <c r="E9" s="684">
        <v>309</v>
      </c>
      <c r="F9" s="689">
        <f t="shared" ref="F9:F11" si="0">C9/E9</f>
        <v>3.2362459546925568E-3</v>
      </c>
      <c r="G9" s="688">
        <f t="shared" ref="G9:G11" si="1">F9*D9</f>
        <v>9.7087378640776698E-2</v>
      </c>
    </row>
    <row r="10" spans="1:7" ht="15.75" x14ac:dyDescent="0.25">
      <c r="A10" s="280">
        <v>4</v>
      </c>
      <c r="B10" s="280" t="s">
        <v>1344</v>
      </c>
      <c r="C10" s="281">
        <v>0</v>
      </c>
      <c r="D10" s="282">
        <v>249.67</v>
      </c>
      <c r="E10" s="684"/>
      <c r="F10" s="690"/>
      <c r="G10" s="688"/>
    </row>
    <row r="11" spans="1:7" ht="15.75" x14ac:dyDescent="0.25">
      <c r="A11" s="280">
        <v>5</v>
      </c>
      <c r="B11" s="280" t="s">
        <v>1345</v>
      </c>
      <c r="C11" s="281">
        <f>C9+C10</f>
        <v>1</v>
      </c>
      <c r="D11" s="282">
        <v>35.840000000000003</v>
      </c>
      <c r="E11" s="684">
        <v>309</v>
      </c>
      <c r="F11" s="689">
        <f t="shared" si="0"/>
        <v>3.2362459546925568E-3</v>
      </c>
      <c r="G11" s="688">
        <f t="shared" si="1"/>
        <v>0.11598705501618124</v>
      </c>
    </row>
    <row r="12" spans="1:7" ht="15.75" x14ac:dyDescent="0.25">
      <c r="A12" s="280">
        <v>6</v>
      </c>
      <c r="B12" s="280" t="s">
        <v>1400</v>
      </c>
      <c r="C12" s="282">
        <v>0</v>
      </c>
      <c r="D12" s="282">
        <v>2615.12</v>
      </c>
      <c r="E12" s="680"/>
      <c r="F12" s="686"/>
      <c r="G12" s="683"/>
    </row>
    <row r="13" spans="1:7" ht="15.75" x14ac:dyDescent="0.25">
      <c r="A13" s="280">
        <v>7</v>
      </c>
      <c r="B13" s="280" t="s">
        <v>1618</v>
      </c>
      <c r="C13" s="282">
        <f>'[2]Расчет платы на отопление и ГВС'!$F$17</f>
        <v>0</v>
      </c>
      <c r="D13" s="282">
        <v>4.5999999999999996</v>
      </c>
      <c r="E13" s="680"/>
      <c r="F13" s="686"/>
      <c r="G13" s="683"/>
    </row>
    <row r="14" spans="1:7" ht="17.25" customHeight="1" x14ac:dyDescent="0.3">
      <c r="A14" s="271"/>
      <c r="B14" s="271"/>
      <c r="C14" s="271"/>
      <c r="D14" s="271"/>
      <c r="G14" s="691"/>
    </row>
  </sheetData>
  <customSheetViews>
    <customSheetView guid="{59BB3A05-2517-4212-B4B0-766CE27362F6}">
      <selection activeCell="B20" sqref="B20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29" sqref="C29"/>
    </sheetView>
  </sheetViews>
  <sheetFormatPr defaultColWidth="9.140625" defaultRowHeight="33" customHeight="1" x14ac:dyDescent="0.2"/>
  <cols>
    <col min="1" max="1" width="9.140625" style="360"/>
    <col min="2" max="2" width="12.42578125" style="360" customWidth="1"/>
    <col min="3" max="4" width="13.85546875" style="360" customWidth="1"/>
    <col min="5" max="6" width="12.42578125" style="360" customWidth="1"/>
    <col min="7" max="7" width="15.5703125" style="360" customWidth="1"/>
    <col min="8" max="8" width="17.140625" style="360" customWidth="1"/>
    <col min="9" max="9" width="9.140625" style="360"/>
    <col min="10" max="10" width="11.5703125" style="360" bestFit="1" customWidth="1"/>
    <col min="11" max="11" width="9.5703125" style="360" bestFit="1" customWidth="1"/>
    <col min="12" max="12" width="11.5703125" style="360" bestFit="1" customWidth="1"/>
    <col min="13" max="13" width="9.140625" style="360"/>
    <col min="14" max="14" width="11.5703125" style="360" bestFit="1" customWidth="1"/>
    <col min="15" max="16384" width="9.140625" style="360"/>
  </cols>
  <sheetData>
    <row r="1" spans="1:12" ht="33" customHeight="1" x14ac:dyDescent="0.2">
      <c r="A1" s="846" t="s">
        <v>1540</v>
      </c>
      <c r="B1" s="846"/>
      <c r="C1" s="846"/>
      <c r="D1" s="846"/>
      <c r="E1" s="846"/>
      <c r="F1" s="846"/>
      <c r="G1" s="846"/>
      <c r="H1" s="846"/>
    </row>
    <row r="2" spans="1:12" ht="18" customHeight="1" x14ac:dyDescent="0.2"/>
    <row r="3" spans="1:12" ht="65.25" customHeight="1" x14ac:dyDescent="0.2">
      <c r="A3" s="373"/>
      <c r="B3" s="373" t="s">
        <v>1446</v>
      </c>
      <c r="C3" s="373" t="s">
        <v>1447</v>
      </c>
      <c r="D3" s="373" t="s">
        <v>1470</v>
      </c>
      <c r="E3" s="373" t="s">
        <v>1448</v>
      </c>
      <c r="F3" s="373" t="s">
        <v>1467</v>
      </c>
      <c r="G3" s="373" t="s">
        <v>1468</v>
      </c>
      <c r="H3" s="373" t="s">
        <v>1469</v>
      </c>
    </row>
    <row r="4" spans="1:12" ht="33" customHeight="1" x14ac:dyDescent="0.2">
      <c r="A4" s="373" t="s">
        <v>71</v>
      </c>
      <c r="B4" s="373">
        <v>22605.8</v>
      </c>
      <c r="C4" s="373">
        <f>1395.8+15954.3</f>
        <v>17350.099999999999</v>
      </c>
      <c r="D4" s="373">
        <f>457.3-24.5-3.6-40+475.9-5.5-13.1-2.1-16.5+1005.2-38.5-422.8</f>
        <v>1371.8</v>
      </c>
      <c r="E4" s="373">
        <f t="shared" ref="E4:E9" si="0">B4-C4-D4</f>
        <v>3883.9000000000005</v>
      </c>
      <c r="F4" s="373">
        <v>5.0000000000000001E-3</v>
      </c>
      <c r="G4" s="442">
        <f>E4*F4</f>
        <v>19.419500000000003</v>
      </c>
      <c r="H4" s="458">
        <f>G4/C4</f>
        <v>1.1192730877631833E-3</v>
      </c>
      <c r="K4" s="532"/>
      <c r="L4" s="530"/>
    </row>
    <row r="5" spans="1:12" ht="33" customHeight="1" x14ac:dyDescent="0.2">
      <c r="A5" s="373" t="s">
        <v>28</v>
      </c>
      <c r="B5" s="373">
        <v>24756.6</v>
      </c>
      <c r="C5" s="373">
        <f>1343.7+15140.4-2.7</f>
        <v>16481.399999999998</v>
      </c>
      <c r="D5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3">
        <f t="shared" si="0"/>
        <v>3380</v>
      </c>
      <c r="F5" s="373">
        <v>5.0000000000000001E-3</v>
      </c>
      <c r="G5" s="442">
        <f>E5*F5</f>
        <v>16.899999999999999</v>
      </c>
      <c r="H5" s="458">
        <f>G5/C5</f>
        <v>1.0253983278119578E-3</v>
      </c>
      <c r="L5" s="530"/>
    </row>
    <row r="6" spans="1:12" ht="33" customHeight="1" x14ac:dyDescent="0.2">
      <c r="A6" s="373" t="s">
        <v>1045</v>
      </c>
      <c r="B6" s="373">
        <v>13321.1</v>
      </c>
      <c r="C6" s="373">
        <v>6275.6</v>
      </c>
      <c r="D6" s="373">
        <f>678.3+6165.9</f>
        <v>6844.2</v>
      </c>
      <c r="E6" s="373">
        <f t="shared" si="0"/>
        <v>201.30000000000018</v>
      </c>
      <c r="F6" s="373">
        <v>5.0000000000000001E-3</v>
      </c>
      <c r="G6" s="442">
        <f>E6*F6</f>
        <v>1.0065000000000008</v>
      </c>
      <c r="H6" s="458">
        <f t="shared" ref="H6:H9" si="1">G6/C6</f>
        <v>1.6038307094142404E-4</v>
      </c>
      <c r="K6" s="532"/>
      <c r="L6" s="530"/>
    </row>
    <row r="7" spans="1:12" ht="33" customHeight="1" x14ac:dyDescent="0.2">
      <c r="A7" s="373" t="s">
        <v>1426</v>
      </c>
      <c r="B7" s="373">
        <v>1409.2</v>
      </c>
      <c r="C7" s="373">
        <v>1221.3</v>
      </c>
      <c r="D7" s="373">
        <v>0</v>
      </c>
      <c r="E7" s="373">
        <f t="shared" si="0"/>
        <v>187.90000000000009</v>
      </c>
      <c r="F7" s="373">
        <v>5.0000000000000001E-3</v>
      </c>
      <c r="G7" s="442">
        <f t="shared" ref="G7:G8" si="2">E7*F7</f>
        <v>0.93950000000000045</v>
      </c>
      <c r="H7" s="458">
        <f t="shared" si="1"/>
        <v>7.692622615246053E-4</v>
      </c>
      <c r="K7" s="532"/>
      <c r="L7" s="530"/>
    </row>
    <row r="8" spans="1:12" ht="33" customHeight="1" x14ac:dyDescent="0.2">
      <c r="A8" s="373" t="s">
        <v>1427</v>
      </c>
      <c r="B8" s="373">
        <v>1308.0999999999999</v>
      </c>
      <c r="C8" s="373">
        <v>1189.2</v>
      </c>
      <c r="D8" s="373">
        <v>0</v>
      </c>
      <c r="E8" s="373">
        <f t="shared" si="0"/>
        <v>118.89999999999986</v>
      </c>
      <c r="F8" s="373">
        <v>5.0000000000000001E-3</v>
      </c>
      <c r="G8" s="442">
        <f t="shared" si="2"/>
        <v>0.59449999999999936</v>
      </c>
      <c r="H8" s="458">
        <f t="shared" si="1"/>
        <v>4.9991590985536442E-4</v>
      </c>
      <c r="K8" s="532"/>
      <c r="L8" s="530"/>
    </row>
    <row r="9" spans="1:12" ht="33" customHeight="1" x14ac:dyDescent="0.2">
      <c r="A9" s="373" t="s">
        <v>82</v>
      </c>
      <c r="B9" s="373">
        <v>2004.4</v>
      </c>
      <c r="C9" s="373">
        <v>1714.3</v>
      </c>
      <c r="D9" s="373">
        <f>210.1+69.4-18.03</f>
        <v>261.47000000000003</v>
      </c>
      <c r="E9" s="373">
        <f t="shared" si="0"/>
        <v>28.630000000000109</v>
      </c>
      <c r="F9" s="373">
        <v>5.0000000000000001E-3</v>
      </c>
      <c r="G9" s="442">
        <f>E9*F9</f>
        <v>0.14315000000000055</v>
      </c>
      <c r="H9" s="458">
        <f t="shared" si="1"/>
        <v>8.3503470804410286E-5</v>
      </c>
      <c r="K9" s="532"/>
      <c r="L9" s="530"/>
    </row>
    <row r="10" spans="1:12" ht="33" customHeight="1" x14ac:dyDescent="0.2">
      <c r="A10" s="373" t="s">
        <v>1432</v>
      </c>
      <c r="B10" s="373">
        <f>64.6+236.9</f>
        <v>301.5</v>
      </c>
      <c r="C10" s="373"/>
      <c r="D10" s="373"/>
      <c r="E10" s="373"/>
      <c r="F10" s="373"/>
      <c r="G10" s="442"/>
      <c r="H10" s="373"/>
    </row>
    <row r="11" spans="1:12" ht="33" customHeight="1" x14ac:dyDescent="0.2">
      <c r="A11" s="360" t="s">
        <v>1428</v>
      </c>
      <c r="B11" s="360">
        <f>SUM(B4:B10)</f>
        <v>65706.699999999983</v>
      </c>
      <c r="C11" s="360">
        <f t="shared" ref="C11:D11" si="3">SUM(C4:C9)</f>
        <v>44231.9</v>
      </c>
      <c r="D11" s="460">
        <f t="shared" si="3"/>
        <v>13372.67</v>
      </c>
      <c r="E11" s="360">
        <f>SUM(E4:E9)</f>
        <v>7800.63</v>
      </c>
      <c r="F11" s="360">
        <v>5.0000000000000001E-3</v>
      </c>
      <c r="G11" s="443">
        <f>SUM(G4:G9)</f>
        <v>39.003150000000005</v>
      </c>
      <c r="H11" s="459">
        <f>G11/C11</f>
        <v>8.817878047291661E-4</v>
      </c>
      <c r="K11" s="532"/>
      <c r="L11" s="530"/>
    </row>
    <row r="13" spans="1:12" ht="33" customHeight="1" x14ac:dyDescent="0.2">
      <c r="A13" s="846" t="s">
        <v>1541</v>
      </c>
      <c r="B13" s="846"/>
      <c r="C13" s="846"/>
      <c r="D13" s="846"/>
      <c r="E13" s="846"/>
      <c r="F13" s="846"/>
      <c r="G13" s="846"/>
      <c r="H13" s="846"/>
    </row>
    <row r="14" spans="1:12" ht="18.75" customHeight="1" x14ac:dyDescent="0.2"/>
    <row r="15" spans="1:12" ht="66" customHeight="1" x14ac:dyDescent="0.2">
      <c r="A15" s="373"/>
      <c r="B15" s="373" t="s">
        <v>1446</v>
      </c>
      <c r="C15" s="373" t="s">
        <v>1447</v>
      </c>
      <c r="D15" s="373" t="s">
        <v>1470</v>
      </c>
      <c r="E15" s="373" t="s">
        <v>1448</v>
      </c>
      <c r="F15" s="373" t="s">
        <v>1467</v>
      </c>
      <c r="G15" s="373" t="s">
        <v>1468</v>
      </c>
      <c r="H15" s="373" t="s">
        <v>1469</v>
      </c>
    </row>
    <row r="16" spans="1:12" ht="33" customHeight="1" x14ac:dyDescent="0.2">
      <c r="A16" s="373" t="s">
        <v>71</v>
      </c>
      <c r="B16" s="373">
        <v>22605.8</v>
      </c>
      <c r="C16" s="373">
        <f>1395.8+15954.3</f>
        <v>17350.099999999999</v>
      </c>
      <c r="D16" s="373">
        <f>457.3-24.5-3.6-40+475.9-5.5-13.1-2.1-16.5+1005.2-38.5-422.8</f>
        <v>1371.8</v>
      </c>
      <c r="E16" s="373">
        <f t="shared" ref="E16:E21" si="4">B16-C16-D16</f>
        <v>3883.9000000000005</v>
      </c>
      <c r="F16" s="373">
        <v>5.0000000000000001E-3</v>
      </c>
      <c r="G16" s="442">
        <f>E16*F16</f>
        <v>19.419500000000003</v>
      </c>
      <c r="H16" s="458">
        <f t="shared" ref="H16:H21" si="5">G16/C16</f>
        <v>1.1192730877631833E-3</v>
      </c>
      <c r="K16" s="532"/>
      <c r="L16" s="530"/>
    </row>
    <row r="17" spans="1:12" ht="33" customHeight="1" x14ac:dyDescent="0.2">
      <c r="A17" s="373" t="s">
        <v>28</v>
      </c>
      <c r="B17" s="373">
        <v>24756.6</v>
      </c>
      <c r="C17" s="373">
        <f>1343.7+15140.4-2.7</f>
        <v>16481.399999999998</v>
      </c>
      <c r="D17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3">
        <f t="shared" si="4"/>
        <v>3380</v>
      </c>
      <c r="F17" s="373">
        <v>5.0000000000000001E-3</v>
      </c>
      <c r="G17" s="442">
        <f>E17*F17</f>
        <v>16.899999999999999</v>
      </c>
      <c r="H17" s="458">
        <f t="shared" si="5"/>
        <v>1.0253983278119578E-3</v>
      </c>
      <c r="K17" s="532"/>
      <c r="L17" s="530"/>
    </row>
    <row r="18" spans="1:12" ht="33" customHeight="1" x14ac:dyDescent="0.2">
      <c r="A18" s="373" t="s">
        <v>1045</v>
      </c>
      <c r="B18" s="373">
        <v>13321.1</v>
      </c>
      <c r="C18" s="373">
        <v>6275.6</v>
      </c>
      <c r="D18" s="373">
        <f>678.3+6165.9</f>
        <v>6844.2</v>
      </c>
      <c r="E18" s="373">
        <f t="shared" si="4"/>
        <v>201.30000000000018</v>
      </c>
      <c r="F18" s="373">
        <v>5.0000000000000001E-3</v>
      </c>
      <c r="G18" s="442">
        <f>E18*F18</f>
        <v>1.0065000000000008</v>
      </c>
      <c r="H18" s="458">
        <f t="shared" si="5"/>
        <v>1.6038307094142404E-4</v>
      </c>
      <c r="K18" s="532"/>
      <c r="L18" s="530"/>
    </row>
    <row r="19" spans="1:12" ht="33" customHeight="1" x14ac:dyDescent="0.2">
      <c r="A19" s="373" t="s">
        <v>1426</v>
      </c>
      <c r="B19" s="373">
        <v>1409.2</v>
      </c>
      <c r="C19" s="373">
        <v>1221.3</v>
      </c>
      <c r="D19" s="373">
        <v>0</v>
      </c>
      <c r="E19" s="373">
        <f t="shared" si="4"/>
        <v>187.90000000000009</v>
      </c>
      <c r="F19" s="373">
        <v>5.0000000000000001E-3</v>
      </c>
      <c r="G19" s="442">
        <f t="shared" ref="G19:G20" si="6">E19*F19</f>
        <v>0.93950000000000045</v>
      </c>
      <c r="H19" s="458">
        <f t="shared" si="5"/>
        <v>7.692622615246053E-4</v>
      </c>
      <c r="K19" s="532"/>
      <c r="L19" s="530"/>
    </row>
    <row r="20" spans="1:12" ht="33" customHeight="1" x14ac:dyDescent="0.2">
      <c r="A20" s="373" t="s">
        <v>1427</v>
      </c>
      <c r="B20" s="373">
        <v>1308.0999999999999</v>
      </c>
      <c r="C20" s="373">
        <v>1189.2</v>
      </c>
      <c r="D20" s="373">
        <v>0</v>
      </c>
      <c r="E20" s="373">
        <f t="shared" si="4"/>
        <v>118.89999999999986</v>
      </c>
      <c r="F20" s="373">
        <v>5.0000000000000001E-3</v>
      </c>
      <c r="G20" s="442">
        <f t="shared" si="6"/>
        <v>0.59449999999999936</v>
      </c>
      <c r="H20" s="458">
        <f t="shared" si="5"/>
        <v>4.9991590985536442E-4</v>
      </c>
      <c r="K20" s="532"/>
      <c r="L20" s="530"/>
    </row>
    <row r="21" spans="1:12" ht="33" customHeight="1" x14ac:dyDescent="0.2">
      <c r="A21" s="373" t="s">
        <v>82</v>
      </c>
      <c r="B21" s="373">
        <v>2004.4</v>
      </c>
      <c r="C21" s="373">
        <v>1714.3</v>
      </c>
      <c r="D21" s="373">
        <f>210.1+69.4-18.03</f>
        <v>261.47000000000003</v>
      </c>
      <c r="E21" s="373">
        <f t="shared" si="4"/>
        <v>28.630000000000109</v>
      </c>
      <c r="F21" s="373">
        <v>5.0000000000000001E-3</v>
      </c>
      <c r="G21" s="442">
        <f>E21*F21</f>
        <v>0.14315000000000055</v>
      </c>
      <c r="H21" s="458">
        <f t="shared" si="5"/>
        <v>8.3503470804410286E-5</v>
      </c>
      <c r="K21" s="532"/>
      <c r="L21" s="530"/>
    </row>
    <row r="22" spans="1:12" ht="33" customHeight="1" x14ac:dyDescent="0.2">
      <c r="A22" s="373" t="s">
        <v>1432</v>
      </c>
      <c r="B22" s="373">
        <f>64.6+236.9</f>
        <v>301.5</v>
      </c>
      <c r="C22" s="373"/>
      <c r="D22" s="373"/>
      <c r="E22" s="373"/>
      <c r="F22" s="373"/>
      <c r="G22" s="442"/>
      <c r="H22" s="373"/>
    </row>
    <row r="23" spans="1:12" ht="33" customHeight="1" x14ac:dyDescent="0.2">
      <c r="A23" s="360" t="s">
        <v>1428</v>
      </c>
      <c r="B23" s="360">
        <f>SUM(B16:B22)</f>
        <v>65706.699999999983</v>
      </c>
      <c r="C23" s="360">
        <f>SUM(C16:C21)</f>
        <v>44231.9</v>
      </c>
      <c r="E23" s="360">
        <f>SUM(E16:E21)</f>
        <v>7800.63</v>
      </c>
      <c r="F23" s="360">
        <v>2.88</v>
      </c>
      <c r="G23" s="443">
        <f>SUM(G16:G21)</f>
        <v>39.003150000000005</v>
      </c>
      <c r="H23" s="459">
        <f>G23/C23</f>
        <v>8.817878047291661E-4</v>
      </c>
      <c r="K23" s="532"/>
      <c r="L23" s="530"/>
    </row>
    <row r="25" spans="1:12" ht="33" customHeight="1" x14ac:dyDescent="0.2">
      <c r="A25" s="846" t="s">
        <v>1542</v>
      </c>
      <c r="B25" s="846"/>
      <c r="C25" s="846"/>
      <c r="D25" s="846"/>
      <c r="E25" s="846"/>
      <c r="F25" s="846"/>
      <c r="G25" s="846"/>
      <c r="H25" s="846"/>
    </row>
    <row r="26" spans="1:12" ht="16.5" customHeight="1" x14ac:dyDescent="0.2"/>
    <row r="27" spans="1:12" ht="66" customHeight="1" x14ac:dyDescent="0.2">
      <c r="A27" s="373"/>
      <c r="B27" s="373" t="s">
        <v>1446</v>
      </c>
      <c r="C27" s="373" t="s">
        <v>1447</v>
      </c>
      <c r="D27" s="373" t="s">
        <v>1470</v>
      </c>
      <c r="E27" s="373" t="s">
        <v>1448</v>
      </c>
      <c r="F27" s="373" t="s">
        <v>1467</v>
      </c>
      <c r="G27" s="373" t="s">
        <v>1468</v>
      </c>
      <c r="H27" s="373" t="s">
        <v>1469</v>
      </c>
    </row>
    <row r="28" spans="1:12" ht="33" customHeight="1" x14ac:dyDescent="0.2">
      <c r="A28" s="373" t="s">
        <v>71</v>
      </c>
      <c r="B28" s="373">
        <v>22605.8</v>
      </c>
      <c r="C28" s="373">
        <f>1395.8+15954.3</f>
        <v>17350.099999999999</v>
      </c>
      <c r="D28" s="373">
        <f>457.3-24.5-3.6-40+475.9-5.5-13.1-2.1-16.5+1005.2-38.5-422.8</f>
        <v>1371.8</v>
      </c>
      <c r="E28" s="373">
        <f t="shared" ref="E28:E33" si="7">B28-C28-D28</f>
        <v>3883.9000000000005</v>
      </c>
      <c r="F28" s="373">
        <v>0.01</v>
      </c>
      <c r="G28" s="442">
        <f>E28*F28</f>
        <v>38.839000000000006</v>
      </c>
      <c r="H28" s="458">
        <f t="shared" ref="H28:H33" si="8">G28/C28</f>
        <v>2.2385461755263666E-3</v>
      </c>
      <c r="K28" s="532"/>
      <c r="L28" s="530"/>
    </row>
    <row r="29" spans="1:12" ht="33" customHeight="1" x14ac:dyDescent="0.2">
      <c r="A29" s="373" t="s">
        <v>28</v>
      </c>
      <c r="B29" s="373">
        <v>24756.6</v>
      </c>
      <c r="C29" s="373">
        <f>1343.7+15140.4-2.7</f>
        <v>16481.399999999998</v>
      </c>
      <c r="D29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3">
        <f t="shared" si="7"/>
        <v>3380</v>
      </c>
      <c r="F29" s="373">
        <v>0.01</v>
      </c>
      <c r="G29" s="442">
        <f t="shared" ref="G29:G33" si="9">E29*F29</f>
        <v>33.799999999999997</v>
      </c>
      <c r="H29" s="458">
        <f t="shared" si="8"/>
        <v>2.0507966556239155E-3</v>
      </c>
      <c r="L29" s="530"/>
    </row>
    <row r="30" spans="1:12" ht="33" customHeight="1" x14ac:dyDescent="0.2">
      <c r="A30" s="373" t="s">
        <v>1045</v>
      </c>
      <c r="B30" s="373">
        <v>13321.1</v>
      </c>
      <c r="C30" s="373">
        <v>6275.6</v>
      </c>
      <c r="D30" s="373">
        <f>678.3+6165.9</f>
        <v>6844.2</v>
      </c>
      <c r="E30" s="373">
        <f t="shared" si="7"/>
        <v>201.30000000000018</v>
      </c>
      <c r="F30" s="373">
        <v>0.01</v>
      </c>
      <c r="G30" s="442">
        <f t="shared" si="9"/>
        <v>2.0130000000000017</v>
      </c>
      <c r="H30" s="458">
        <f t="shared" si="8"/>
        <v>3.2076614188284808E-4</v>
      </c>
      <c r="L30" s="530"/>
    </row>
    <row r="31" spans="1:12" ht="33" customHeight="1" x14ac:dyDescent="0.2">
      <c r="A31" s="373" t="s">
        <v>1426</v>
      </c>
      <c r="B31" s="373">
        <v>1409.2</v>
      </c>
      <c r="C31" s="373">
        <v>1221.3</v>
      </c>
      <c r="D31" s="373">
        <v>0</v>
      </c>
      <c r="E31" s="373">
        <f t="shared" si="7"/>
        <v>187.90000000000009</v>
      </c>
      <c r="F31" s="373">
        <v>0.01</v>
      </c>
      <c r="G31" s="442">
        <f t="shared" si="9"/>
        <v>1.8790000000000009</v>
      </c>
      <c r="H31" s="458">
        <f t="shared" si="8"/>
        <v>1.5385245230492106E-3</v>
      </c>
      <c r="L31" s="530"/>
    </row>
    <row r="32" spans="1:12" ht="33" customHeight="1" x14ac:dyDescent="0.2">
      <c r="A32" s="373" t="s">
        <v>1427</v>
      </c>
      <c r="B32" s="373">
        <v>1308.0999999999999</v>
      </c>
      <c r="C32" s="373">
        <v>1189.2</v>
      </c>
      <c r="D32" s="373">
        <v>0</v>
      </c>
      <c r="E32" s="373">
        <f t="shared" si="7"/>
        <v>118.89999999999986</v>
      </c>
      <c r="F32" s="373">
        <v>0.01</v>
      </c>
      <c r="G32" s="442">
        <f t="shared" si="9"/>
        <v>1.1889999999999987</v>
      </c>
      <c r="H32" s="458">
        <f t="shared" si="8"/>
        <v>9.9983181971072884E-4</v>
      </c>
      <c r="L32" s="530"/>
    </row>
    <row r="33" spans="1:12" ht="33" customHeight="1" x14ac:dyDescent="0.2">
      <c r="A33" s="373" t="s">
        <v>82</v>
      </c>
      <c r="B33" s="373">
        <v>2004.4</v>
      </c>
      <c r="C33" s="373">
        <v>1714.3</v>
      </c>
      <c r="D33" s="373">
        <f>210.1+69.4-18.03</f>
        <v>261.47000000000003</v>
      </c>
      <c r="E33" s="373">
        <f t="shared" si="7"/>
        <v>28.630000000000109</v>
      </c>
      <c r="F33" s="373">
        <v>0.01</v>
      </c>
      <c r="G33" s="442">
        <f t="shared" si="9"/>
        <v>0.28630000000000111</v>
      </c>
      <c r="H33" s="458">
        <f t="shared" si="8"/>
        <v>1.6700694160882057E-4</v>
      </c>
      <c r="L33" s="530"/>
    </row>
    <row r="34" spans="1:12" ht="33" customHeight="1" x14ac:dyDescent="0.2">
      <c r="A34" s="373" t="s">
        <v>1432</v>
      </c>
      <c r="B34" s="373">
        <f>64.6+236.9</f>
        <v>301.5</v>
      </c>
      <c r="C34" s="373"/>
      <c r="D34" s="373"/>
      <c r="E34" s="373"/>
      <c r="F34" s="373"/>
      <c r="G34" s="442"/>
      <c r="H34" s="373"/>
    </row>
    <row r="35" spans="1:12" ht="33" customHeight="1" x14ac:dyDescent="0.2">
      <c r="A35" s="360" t="s">
        <v>1428</v>
      </c>
      <c r="B35" s="360">
        <f>SUM(B28:B34)</f>
        <v>65706.699999999983</v>
      </c>
      <c r="C35" s="360">
        <f t="shared" ref="C35" si="10">SUM(C28:C33)</f>
        <v>44231.9</v>
      </c>
      <c r="E35" s="360">
        <f>SUM(E28:E33)</f>
        <v>7800.63</v>
      </c>
      <c r="F35" s="360">
        <v>2.88</v>
      </c>
      <c r="G35" s="443">
        <f t="shared" ref="G35" si="11">SUM(G28:G33)</f>
        <v>78.00630000000001</v>
      </c>
      <c r="H35" s="459">
        <f>G35/C35</f>
        <v>1.7635756094583322E-3</v>
      </c>
      <c r="K35" s="532"/>
      <c r="L35" s="530"/>
    </row>
  </sheetData>
  <customSheetViews>
    <customSheetView guid="{59BB3A05-2517-4212-B4B0-766CE27362F6}" state="hidden">
      <selection activeCell="C29" sqref="C29"/>
      <pageMargins left="0.7" right="0.7" top="0.75" bottom="0.75" header="0.3" footer="0.3"/>
      <pageSetup paperSize="9" orientation="portrait" r:id="rId1"/>
    </customSheetView>
    <customSheetView guid="{11E80AD0-6AA7-470D-8311-11AF96F196E5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6" zoomScaleNormal="100" workbookViewId="0">
      <selection activeCell="C23" sqref="C23"/>
    </sheetView>
  </sheetViews>
  <sheetFormatPr defaultColWidth="9.140625" defaultRowHeight="33" customHeight="1" x14ac:dyDescent="0.2"/>
  <cols>
    <col min="1" max="1" width="9.140625" style="360"/>
    <col min="2" max="2" width="12.42578125" style="360" customWidth="1"/>
    <col min="3" max="4" width="13.85546875" style="360" customWidth="1"/>
    <col min="5" max="6" width="12.42578125" style="360" customWidth="1"/>
    <col min="7" max="7" width="15.5703125" style="360" customWidth="1"/>
    <col min="8" max="8" width="16.7109375" style="360" customWidth="1"/>
    <col min="9" max="9" width="15.42578125" style="360" customWidth="1"/>
    <col min="10" max="10" width="17.140625" style="360" customWidth="1"/>
    <col min="11" max="11" width="9.140625" style="360"/>
    <col min="12" max="12" width="11.5703125" style="360" bestFit="1" customWidth="1"/>
    <col min="13" max="16384" width="9.140625" style="360"/>
  </cols>
  <sheetData>
    <row r="1" spans="1:11" ht="33" customHeight="1" x14ac:dyDescent="0.2">
      <c r="A1" s="846" t="s">
        <v>1544</v>
      </c>
      <c r="B1" s="846"/>
      <c r="C1" s="846"/>
      <c r="D1" s="846"/>
      <c r="E1" s="846"/>
      <c r="F1" s="846"/>
      <c r="G1" s="846"/>
      <c r="H1" s="846"/>
      <c r="I1" s="501"/>
    </row>
    <row r="2" spans="1:11" ht="18" customHeight="1" x14ac:dyDescent="0.2"/>
    <row r="3" spans="1:11" ht="72.75" customHeight="1" x14ac:dyDescent="0.2">
      <c r="A3" s="373"/>
      <c r="B3" s="373" t="s">
        <v>1446</v>
      </c>
      <c r="C3" s="373" t="s">
        <v>1447</v>
      </c>
      <c r="D3" s="373" t="s">
        <v>1470</v>
      </c>
      <c r="E3" s="373" t="s">
        <v>1448</v>
      </c>
      <c r="F3" s="373" t="s">
        <v>1442</v>
      </c>
      <c r="G3" s="373" t="s">
        <v>1449</v>
      </c>
      <c r="H3" s="373" t="s">
        <v>1543</v>
      </c>
    </row>
    <row r="4" spans="1:11" ht="33" customHeight="1" x14ac:dyDescent="0.2">
      <c r="A4" s="373" t="s">
        <v>71</v>
      </c>
      <c r="B4" s="373">
        <v>22605.8</v>
      </c>
      <c r="C4" s="373">
        <f>1395.8+15954.3</f>
        <v>17350.099999999999</v>
      </c>
      <c r="D4" s="373">
        <f>457.3-24.5-3.6-40+475.9-5.5-13.1-2.1-16.5+1005.2-38.5-422.8</f>
        <v>1371.8</v>
      </c>
      <c r="E4" s="373">
        <f t="shared" ref="E4:E9" si="0">B4-C4-D4</f>
        <v>3883.9000000000005</v>
      </c>
      <c r="F4" s="373">
        <v>3.23</v>
      </c>
      <c r="G4" s="442">
        <f t="shared" ref="G4:G8" si="1">E4*F4</f>
        <v>12544.997000000001</v>
      </c>
      <c r="H4" s="454">
        <f>G4/C4</f>
        <v>0.7230504146950163</v>
      </c>
    </row>
    <row r="5" spans="1:11" ht="33" customHeight="1" x14ac:dyDescent="0.2">
      <c r="A5" s="373" t="s">
        <v>28</v>
      </c>
      <c r="B5" s="373">
        <v>24756.6</v>
      </c>
      <c r="C5" s="373">
        <f>1343.7+15140.4-2.7</f>
        <v>16481.399999999998</v>
      </c>
      <c r="D5" s="373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3">
        <f t="shared" si="0"/>
        <v>3380</v>
      </c>
      <c r="F5" s="373">
        <v>3.23</v>
      </c>
      <c r="G5" s="442">
        <f t="shared" si="1"/>
        <v>10917.4</v>
      </c>
      <c r="H5" s="454">
        <f>G5/C5</f>
        <v>0.66240731976652478</v>
      </c>
      <c r="J5" s="490"/>
    </row>
    <row r="6" spans="1:11" ht="33" customHeight="1" x14ac:dyDescent="0.2">
      <c r="A6" s="373" t="s">
        <v>1045</v>
      </c>
      <c r="B6" s="373">
        <v>13321.1</v>
      </c>
      <c r="C6" s="373">
        <v>6275.6</v>
      </c>
      <c r="D6" s="373">
        <f>678.3+6165.9</f>
        <v>6844.2</v>
      </c>
      <c r="E6" s="373">
        <f t="shared" si="0"/>
        <v>201.30000000000018</v>
      </c>
      <c r="F6" s="373">
        <v>3.23</v>
      </c>
      <c r="G6" s="442">
        <f t="shared" si="1"/>
        <v>650.19900000000064</v>
      </c>
      <c r="H6" s="454">
        <f t="shared" ref="H6:H7" si="2">G6/C6</f>
        <v>0.10360746382815995</v>
      </c>
    </row>
    <row r="7" spans="1:11" ht="33" customHeight="1" x14ac:dyDescent="0.2">
      <c r="A7" s="373" t="s">
        <v>1426</v>
      </c>
      <c r="B7" s="373">
        <v>1409.2</v>
      </c>
      <c r="C7" s="373">
        <v>1221.3</v>
      </c>
      <c r="D7" s="373">
        <v>0</v>
      </c>
      <c r="E7" s="373">
        <f t="shared" si="0"/>
        <v>187.90000000000009</v>
      </c>
      <c r="F7" s="373">
        <v>3.23</v>
      </c>
      <c r="G7" s="442">
        <f t="shared" si="1"/>
        <v>606.91700000000026</v>
      </c>
      <c r="H7" s="454">
        <f t="shared" si="2"/>
        <v>0.49694342094489502</v>
      </c>
    </row>
    <row r="8" spans="1:11" ht="33" customHeight="1" x14ac:dyDescent="0.2">
      <c r="A8" s="373" t="s">
        <v>1427</v>
      </c>
      <c r="B8" s="373">
        <v>1308.0999999999999</v>
      </c>
      <c r="C8" s="373">
        <v>1189.2</v>
      </c>
      <c r="D8" s="373">
        <v>0</v>
      </c>
      <c r="E8" s="373">
        <f t="shared" si="0"/>
        <v>118.89999999999986</v>
      </c>
      <c r="F8" s="373">
        <v>3.23</v>
      </c>
      <c r="G8" s="442">
        <f t="shared" si="1"/>
        <v>384.04699999999957</v>
      </c>
      <c r="H8" s="454">
        <f>G8/C8</f>
        <v>0.32294567776656541</v>
      </c>
    </row>
    <row r="9" spans="1:11" ht="33" customHeight="1" x14ac:dyDescent="0.2">
      <c r="A9" s="373" t="s">
        <v>82</v>
      </c>
      <c r="B9" s="373">
        <v>2004.4</v>
      </c>
      <c r="C9" s="373">
        <f>1584.4+100.9+14.5+14.5</f>
        <v>1714.3000000000002</v>
      </c>
      <c r="D9" s="373">
        <f>210.1+69.4-18.03</f>
        <v>261.47000000000003</v>
      </c>
      <c r="E9" s="373">
        <f t="shared" si="0"/>
        <v>28.629999999999882</v>
      </c>
      <c r="F9" s="373">
        <v>3.23</v>
      </c>
      <c r="G9" s="442">
        <f>E9*F9</f>
        <v>92.474899999999622</v>
      </c>
      <c r="H9" s="454">
        <f>G9/C9</f>
        <v>5.3943242139648608E-2</v>
      </c>
    </row>
    <row r="10" spans="1:11" ht="33" customHeight="1" x14ac:dyDescent="0.2">
      <c r="A10" s="373" t="s">
        <v>1432</v>
      </c>
      <c r="B10" s="373">
        <f>64.6+236.9</f>
        <v>301.5</v>
      </c>
      <c r="C10" s="373"/>
      <c r="D10" s="373">
        <v>301.5</v>
      </c>
      <c r="E10" s="373"/>
      <c r="F10" s="373"/>
      <c r="G10" s="442"/>
      <c r="H10" s="373"/>
    </row>
    <row r="11" spans="1:11" ht="33" customHeight="1" x14ac:dyDescent="0.35">
      <c r="A11" s="360" t="s">
        <v>1428</v>
      </c>
      <c r="B11" s="360">
        <f>SUM(B4:B10)</f>
        <v>65706.699999999983</v>
      </c>
      <c r="C11" s="360">
        <f>SUM(C4:C9)</f>
        <v>44231.9</v>
      </c>
      <c r="D11" s="460">
        <f>SUM(D4:D10)</f>
        <v>13674.17</v>
      </c>
      <c r="E11" s="360">
        <f>SUM(E4:E9)</f>
        <v>7800.63</v>
      </c>
      <c r="F11" s="373">
        <v>3.23</v>
      </c>
      <c r="G11" s="443">
        <f>SUM(G4:G9)</f>
        <v>25196.034900000002</v>
      </c>
      <c r="H11" s="570">
        <f>G11/C11</f>
        <v>0.56963492185504128</v>
      </c>
    </row>
    <row r="12" spans="1:11" ht="33" customHeight="1" x14ac:dyDescent="0.2">
      <c r="C12" s="360">
        <f>C11-C6</f>
        <v>37956.300000000003</v>
      </c>
      <c r="H12" s="450"/>
    </row>
    <row r="13" spans="1:11" ht="23.25" customHeight="1" x14ac:dyDescent="0.2">
      <c r="A13" t="s">
        <v>1443</v>
      </c>
      <c r="H13" s="449">
        <f>'Общ. счетчики'!B63</f>
        <v>168215</v>
      </c>
      <c r="I13" s="449"/>
    </row>
    <row r="14" spans="1:11" ht="23.25" customHeight="1" x14ac:dyDescent="0.2">
      <c r="A14" t="s">
        <v>1450</v>
      </c>
      <c r="H14" s="451"/>
      <c r="I14" s="470"/>
    </row>
    <row r="15" spans="1:11" ht="15" customHeight="1" x14ac:dyDescent="0.2">
      <c r="A15" s="360" t="s">
        <v>1388</v>
      </c>
      <c r="H15" s="453">
        <f>Под.6!F205+'Нежил. пом.'!C89</f>
        <v>56465</v>
      </c>
      <c r="I15" s="470"/>
      <c r="K15" s="465"/>
    </row>
    <row r="16" spans="1:11" ht="15" customHeight="1" x14ac:dyDescent="0.2">
      <c r="A16" s="360" t="s">
        <v>1389</v>
      </c>
      <c r="H16" s="453">
        <f>'Под. 1 и 2'!F118+'Под. 3'!F32+'Под. 4  и 5'!F60+'Нежил. пом.'!F45</f>
        <v>55582</v>
      </c>
      <c r="I16" s="470"/>
    </row>
    <row r="17" spans="1:9" ht="15" customHeight="1" x14ac:dyDescent="0.2">
      <c r="A17" s="360" t="s">
        <v>1390</v>
      </c>
      <c r="H17" s="453">
        <f>'Общ. счетчики'!G61</f>
        <v>11880</v>
      </c>
      <c r="I17" s="470"/>
    </row>
    <row r="18" spans="1:9" ht="23.25" customHeight="1" x14ac:dyDescent="0.2">
      <c r="A18" t="s">
        <v>1445</v>
      </c>
      <c r="H18" s="451"/>
      <c r="I18" s="470">
        <f>G11</f>
        <v>25196.034900000002</v>
      </c>
    </row>
    <row r="19" spans="1:9" ht="23.25" customHeight="1" x14ac:dyDescent="0.2">
      <c r="A19" t="s">
        <v>1444</v>
      </c>
      <c r="H19" s="452">
        <f>SUM(H15:H18)</f>
        <v>123927</v>
      </c>
      <c r="I19" s="452">
        <f>H19+I18</f>
        <v>149123.0349</v>
      </c>
    </row>
    <row r="20" spans="1:9" ht="23.25" customHeight="1" x14ac:dyDescent="0.2">
      <c r="A20" s="13" t="s">
        <v>2003</v>
      </c>
      <c r="H20" s="451">
        <f>'Общ. счетчики'!G45</f>
        <v>29970</v>
      </c>
      <c r="I20" s="452"/>
    </row>
    <row r="21" spans="1:9" ht="33" customHeight="1" x14ac:dyDescent="0.2">
      <c r="G21" s="712" t="s">
        <v>2000</v>
      </c>
      <c r="H21" s="713">
        <f>I19+H20-H13</f>
        <v>10878.034899999999</v>
      </c>
    </row>
  </sheetData>
  <customSheetViews>
    <customSheetView guid="{59BB3A05-2517-4212-B4B0-766CE27362F6}" showPageBreaks="1" fitToPage="1" state="hidden" topLeftCell="A16">
      <selection activeCell="C23" sqref="C23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1">
      <selection activeCell="H21" sqref="H21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0" zoomScaleNormal="110" workbookViewId="0">
      <selection activeCell="K7" sqref="K7"/>
    </sheetView>
  </sheetViews>
  <sheetFormatPr defaultColWidth="9.140625" defaultRowHeight="33" customHeight="1" x14ac:dyDescent="0.2"/>
  <cols>
    <col min="1" max="1" width="6.5703125" style="361" customWidth="1"/>
    <col min="2" max="2" width="23.5703125" style="361" customWidth="1"/>
    <col min="3" max="3" width="10.140625" style="361" customWidth="1"/>
    <col min="4" max="4" width="15.85546875" style="361" customWidth="1"/>
    <col min="5" max="5" width="10.7109375" style="361" customWidth="1"/>
    <col min="6" max="6" width="11.42578125" style="361" customWidth="1"/>
    <col min="7" max="7" width="18.5703125" style="361" customWidth="1"/>
    <col min="8" max="8" width="8.85546875" style="361" customWidth="1"/>
    <col min="9" max="16384" width="9.140625" style="361"/>
  </cols>
  <sheetData>
    <row r="1" spans="1:8" ht="36.75" customHeight="1" x14ac:dyDescent="0.2">
      <c r="A1" s="552" t="s">
        <v>2015</v>
      </c>
      <c r="B1" s="553"/>
      <c r="C1" s="553"/>
      <c r="D1" s="553"/>
      <c r="E1" s="553"/>
      <c r="F1" s="553"/>
      <c r="G1" s="553"/>
    </row>
    <row r="2" spans="1:8" ht="15" customHeight="1" x14ac:dyDescent="0.2">
      <c r="A2" s="849" t="s">
        <v>1405</v>
      </c>
      <c r="B2" s="849" t="s">
        <v>1406</v>
      </c>
      <c r="C2" s="849" t="s">
        <v>1407</v>
      </c>
      <c r="D2" s="849" t="s">
        <v>1408</v>
      </c>
      <c r="E2" s="849" t="s">
        <v>1409</v>
      </c>
      <c r="F2" s="849"/>
      <c r="G2" s="849"/>
    </row>
    <row r="3" spans="1:8" ht="15" customHeight="1" x14ac:dyDescent="0.2">
      <c r="A3" s="849"/>
      <c r="B3" s="849"/>
      <c r="C3" s="849"/>
      <c r="D3" s="849"/>
      <c r="E3" s="849" t="s">
        <v>1410</v>
      </c>
      <c r="F3" s="849"/>
      <c r="G3" s="849" t="s">
        <v>1413</v>
      </c>
    </row>
    <row r="4" spans="1:8" ht="15" customHeight="1" x14ac:dyDescent="0.2">
      <c r="A4" s="849"/>
      <c r="B4" s="849"/>
      <c r="C4" s="849"/>
      <c r="D4" s="826"/>
      <c r="E4" s="446" t="s">
        <v>1411</v>
      </c>
      <c r="F4" s="446" t="s">
        <v>1412</v>
      </c>
      <c r="G4" s="849"/>
    </row>
    <row r="5" spans="1:8" ht="17.25" customHeight="1" x14ac:dyDescent="0.2">
      <c r="A5" s="362" t="s">
        <v>1416</v>
      </c>
      <c r="B5" s="363" t="s">
        <v>1414</v>
      </c>
      <c r="C5" s="447" t="s">
        <v>1415</v>
      </c>
      <c r="D5" s="736">
        <v>599</v>
      </c>
      <c r="E5" s="675">
        <f>265.69+18.13</f>
        <v>283.82</v>
      </c>
      <c r="F5" s="363"/>
      <c r="G5" s="364">
        <v>374.97</v>
      </c>
    </row>
    <row r="6" spans="1:8" ht="21.75" customHeight="1" x14ac:dyDescent="0.2">
      <c r="A6" s="362" t="s">
        <v>1416</v>
      </c>
      <c r="B6" s="363" t="s">
        <v>1418</v>
      </c>
      <c r="C6" s="364" t="s">
        <v>1415</v>
      </c>
      <c r="D6" s="695"/>
      <c r="E6" s="464">
        <f>E7*0.051</f>
        <v>59.950499999999998</v>
      </c>
      <c r="F6" s="464">
        <f>F7*0.051</f>
        <v>24.709499999999998</v>
      </c>
      <c r="G6" s="549">
        <f>G7*0.051</f>
        <v>1.9889999999999999</v>
      </c>
    </row>
    <row r="7" spans="1:8" ht="21.75" customHeight="1" x14ac:dyDescent="0.2">
      <c r="A7" s="362" t="s">
        <v>1419</v>
      </c>
      <c r="B7" s="363" t="s">
        <v>1420</v>
      </c>
      <c r="C7" s="364" t="s">
        <v>1421</v>
      </c>
      <c r="D7" s="363"/>
      <c r="E7" s="580">
        <f>1660-F7</f>
        <v>1175.5</v>
      </c>
      <c r="F7" s="364">
        <f>150*3.23</f>
        <v>484.5</v>
      </c>
      <c r="G7" s="364">
        <v>39</v>
      </c>
    </row>
    <row r="8" spans="1:8" ht="12" customHeight="1" x14ac:dyDescent="0.2">
      <c r="A8" s="362" t="s">
        <v>1419</v>
      </c>
      <c r="B8" s="363" t="s">
        <v>1422</v>
      </c>
      <c r="C8" s="364" t="s">
        <v>1421</v>
      </c>
      <c r="D8" s="557">
        <v>246465</v>
      </c>
      <c r="E8" s="580">
        <v>1685</v>
      </c>
      <c r="F8" s="364">
        <f>150*4.33</f>
        <v>649.5</v>
      </c>
      <c r="G8" s="580">
        <v>39</v>
      </c>
      <c r="H8" s="541"/>
    </row>
    <row r="9" spans="1:8" ht="12" customHeight="1" x14ac:dyDescent="0.2">
      <c r="A9" s="362" t="s">
        <v>1419</v>
      </c>
      <c r="B9" s="363" t="s">
        <v>1423</v>
      </c>
      <c r="C9" s="364" t="s">
        <v>1421</v>
      </c>
      <c r="D9" s="363"/>
      <c r="E9" s="464">
        <f>E7+E8</f>
        <v>2860.5</v>
      </c>
      <c r="F9" s="464">
        <f>F7+F8</f>
        <v>1134</v>
      </c>
      <c r="G9" s="580">
        <f>G7+G8</f>
        <v>78</v>
      </c>
    </row>
    <row r="10" spans="1:8" ht="12" customHeight="1" x14ac:dyDescent="0.2">
      <c r="A10" s="362" t="s">
        <v>1417</v>
      </c>
      <c r="B10" s="363" t="s">
        <v>1424</v>
      </c>
      <c r="C10" s="364" t="s">
        <v>1393</v>
      </c>
      <c r="D10" s="528"/>
      <c r="E10" s="529">
        <f>'Норматив ээ'!H19-F10</f>
        <v>122827</v>
      </c>
      <c r="F10" s="676">
        <f>Под.6!G205+'Под. 4  и 5'!G60+'Под. 3'!G32+'Под. 1 и 2'!G118</f>
        <v>1100</v>
      </c>
      <c r="G10" s="533">
        <v>25196</v>
      </c>
    </row>
    <row r="11" spans="1:8" ht="15" customHeight="1" x14ac:dyDescent="0.2">
      <c r="E11" s="847"/>
      <c r="F11" s="848"/>
    </row>
    <row r="13" spans="1:8" ht="33" customHeight="1" x14ac:dyDescent="0.2">
      <c r="G13" s="531"/>
    </row>
    <row r="14" spans="1:8" ht="33" customHeight="1" x14ac:dyDescent="0.2">
      <c r="F14" s="361" t="s">
        <v>492</v>
      </c>
      <c r="G14" s="531"/>
    </row>
  </sheetData>
  <customSheetViews>
    <customSheetView guid="{59BB3A05-2517-4212-B4B0-766CE27362F6}" scale="110" fitToPage="1">
      <selection activeCell="K7" sqref="K7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1" sqref="C11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>
      <c r="B1" t="s">
        <v>1663</v>
      </c>
    </row>
    <row r="2" spans="1:5" ht="42" customHeight="1" x14ac:dyDescent="0.2">
      <c r="A2" s="36" t="s">
        <v>1662</v>
      </c>
      <c r="B2" s="373" t="s">
        <v>1664</v>
      </c>
      <c r="C2" s="373" t="s">
        <v>1665</v>
      </c>
      <c r="D2" s="373" t="s">
        <v>1666</v>
      </c>
      <c r="E2" s="373" t="s">
        <v>1667</v>
      </c>
    </row>
    <row r="3" spans="1:5" x14ac:dyDescent="0.2">
      <c r="A3" s="579"/>
      <c r="B3" s="579">
        <v>1</v>
      </c>
      <c r="C3" s="579">
        <v>2</v>
      </c>
      <c r="D3" s="579" t="s">
        <v>1668</v>
      </c>
      <c r="E3" s="579">
        <v>4</v>
      </c>
    </row>
    <row r="4" spans="1:5" x14ac:dyDescent="0.2">
      <c r="A4" s="36" t="s">
        <v>1660</v>
      </c>
      <c r="B4" s="36">
        <v>536.04</v>
      </c>
      <c r="C4" s="36"/>
      <c r="D4" s="36">
        <f>B4</f>
        <v>536.04</v>
      </c>
      <c r="E4" s="36">
        <v>280.44</v>
      </c>
    </row>
    <row r="5" spans="1:5" x14ac:dyDescent="0.2">
      <c r="A5" s="36" t="s">
        <v>1661</v>
      </c>
      <c r="B5" s="36">
        <v>262.19</v>
      </c>
      <c r="C5" s="36">
        <v>273.85000000000002</v>
      </c>
      <c r="D5" s="36">
        <f>B5-C5</f>
        <v>-11.660000000000025</v>
      </c>
      <c r="E5" s="36">
        <v>280.44</v>
      </c>
    </row>
    <row r="6" spans="1:5" ht="36.75" customHeight="1" x14ac:dyDescent="0.2">
      <c r="A6" s="373" t="s">
        <v>1669</v>
      </c>
      <c r="B6" s="36"/>
      <c r="C6" s="36">
        <f>E4+E5-D4-D5</f>
        <v>36.500000000000057</v>
      </c>
      <c r="D6" s="36"/>
      <c r="E6" s="36"/>
    </row>
  </sheetData>
  <customSheetViews>
    <customSheetView guid="{59BB3A05-2517-4212-B4B0-766CE27362F6}" state="hidden">
      <selection activeCell="C11" sqref="C11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2022-11-25T05:34:54Z</cp:lastPrinted>
  <dcterms:created xsi:type="dcterms:W3CDTF">2010-02-17T17:09:47Z</dcterms:created>
  <dcterms:modified xsi:type="dcterms:W3CDTF">2022-12-02T05:21:37Z</dcterms:modified>
</cp:coreProperties>
</file>