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9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1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20" yWindow="120" windowWidth="20730" windowHeight="10920" tabRatio="856"/>
  </bookViews>
  <sheets>
    <sheet name="Общ. счетчики" sheetId="1" r:id="rId1"/>
    <sheet name="Под. 1 и 2" sheetId="2" state="hidden" r:id="rId2"/>
    <sheet name="Под. 3" sheetId="3" state="hidden" r:id="rId3"/>
    <sheet name="Под. 4  и 5" sheetId="4" state="hidden" r:id="rId4"/>
    <sheet name="Под.6" sheetId="5" state="hidden" r:id="rId5"/>
    <sheet name="Нежил. пом." sheetId="6" state="hidden" r:id="rId6"/>
    <sheet name="МОП корп. 1" sheetId="7" state="hidden" r:id="rId7"/>
    <sheet name="МОП корп. 2" sheetId="8" state="hidden" r:id="rId8"/>
    <sheet name="МОП корп. 4, 5, 6" sheetId="9" state="hidden" r:id="rId9"/>
    <sheet name="корп. 3" sheetId="10" r:id="rId10"/>
    <sheet name="Норматив вода" sheetId="11" state="hidden" r:id="rId11"/>
    <sheet name="Норматив ээ" sheetId="12" state="hidden" r:id="rId12"/>
    <sheet name="Справка по ОПУ и ИПУ" sheetId="13" r:id="rId13"/>
    <sheet name="Лист1" sheetId="14" state="hidden" r:id="rId14"/>
    <sheet name="Лист2" sheetId="15" state="hidden" r:id="rId15"/>
  </sheets>
  <externalReferences>
    <externalReference r:id="rId16"/>
    <externalReference r:id="rId17"/>
  </externalReferences>
  <definedNames>
    <definedName name="Z_11E80AD0_6AA7_470D_8311_11AF96F196E5_.wvu.Cols" localSheetId="1" hidden="1">'Под. 1 и 2'!$H:$I,'Под. 1 и 2'!$K:$L</definedName>
    <definedName name="Z_11E80AD0_6AA7_470D_8311_11AF96F196E5_.wvu.Cols" localSheetId="2" hidden="1">'Под. 3'!$H:$H</definedName>
    <definedName name="Z_11E80AD0_6AA7_470D_8311_11AF96F196E5_.wvu.Cols" localSheetId="4" hidden="1">Под.6!$I:$M</definedName>
    <definedName name="Z_11E80AD0_6AA7_470D_8311_11AF96F196E5_.wvu.PrintArea" localSheetId="5" hidden="1">'Нежил. пом.'!$A$1:$H$110</definedName>
    <definedName name="Z_11E80AD0_6AA7_470D_8311_11AF96F196E5_.wvu.PrintArea" localSheetId="0" hidden="1">'Общ. счетчики'!$A$1:$H$71</definedName>
    <definedName name="Z_11E80AD0_6AA7_470D_8311_11AF96F196E5_.wvu.PrintArea" localSheetId="1" hidden="1">'Под. 1 и 2'!$A$1:$G$119</definedName>
    <definedName name="Z_11E80AD0_6AA7_470D_8311_11AF96F196E5_.wvu.PrintArea" localSheetId="2" hidden="1">'Под. 3'!$A$1:$G$50</definedName>
    <definedName name="Z_11E80AD0_6AA7_470D_8311_11AF96F196E5_.wvu.PrintArea" localSheetId="3" hidden="1">'Под. 4  и 5'!$A$1:$G$63</definedName>
    <definedName name="Z_11E80AD0_6AA7_470D_8311_11AF96F196E5_.wvu.PrintArea" localSheetId="4" hidden="1">Под.6!$A$1:$N$207</definedName>
    <definedName name="Z_1298D0A2_0CF6_434E_A6CD_B210E2963ADD_.wvu.Cols" localSheetId="1" hidden="1">'Под. 1 и 2'!$H:$I,'Под. 1 и 2'!$K:$L</definedName>
    <definedName name="Z_1298D0A2_0CF6_434E_A6CD_B210E2963ADD_.wvu.Cols" localSheetId="2" hidden="1">'Под. 3'!$H:$H</definedName>
    <definedName name="Z_1298D0A2_0CF6_434E_A6CD_B210E2963ADD_.wvu.Cols" localSheetId="4" hidden="1">Под.6!$I:$M</definedName>
    <definedName name="Z_1298D0A2_0CF6_434E_A6CD_B210E2963ADD_.wvu.PrintArea" localSheetId="5" hidden="1">'Нежил. пом.'!$A$1:$H$110</definedName>
    <definedName name="Z_1298D0A2_0CF6_434E_A6CD_B210E2963ADD_.wvu.PrintArea" localSheetId="0" hidden="1">'Общ. счетчики'!$A$1:$H$71</definedName>
    <definedName name="Z_1298D0A2_0CF6_434E_A6CD_B210E2963ADD_.wvu.PrintArea" localSheetId="1" hidden="1">'Под. 1 и 2'!$A$1:$G$119</definedName>
    <definedName name="Z_1298D0A2_0CF6_434E_A6CD_B210E2963ADD_.wvu.PrintArea" localSheetId="2" hidden="1">'Под. 3'!$A$1:$G$50</definedName>
    <definedName name="Z_1298D0A2_0CF6_434E_A6CD_B210E2963ADD_.wvu.PrintArea" localSheetId="3" hidden="1">'Под. 4  и 5'!$A$1:$G$63</definedName>
    <definedName name="Z_1298D0A2_0CF6_434E_A6CD_B210E2963ADD_.wvu.PrintArea" localSheetId="4" hidden="1">Под.6!$A$1:$N$207</definedName>
    <definedName name="Z_59BB3A05_2517_4212_B4B0_766CE27362F6_.wvu.Cols" localSheetId="1" hidden="1">'Под. 1 и 2'!$H:$I,'Под. 1 и 2'!$K:$L</definedName>
    <definedName name="Z_59BB3A05_2517_4212_B4B0_766CE27362F6_.wvu.Cols" localSheetId="2" hidden="1">'Под. 3'!$H:$H</definedName>
    <definedName name="Z_59BB3A05_2517_4212_B4B0_766CE27362F6_.wvu.Cols" localSheetId="4" hidden="1">Под.6!$I:$M</definedName>
    <definedName name="Z_59BB3A05_2517_4212_B4B0_766CE27362F6_.wvu.PrintArea" localSheetId="5" hidden="1">'Нежил. пом.'!$A$1:$H$110</definedName>
    <definedName name="Z_59BB3A05_2517_4212_B4B0_766CE27362F6_.wvu.PrintArea" localSheetId="0" hidden="1">'Общ. счетчики'!$A$1:$H$71</definedName>
    <definedName name="Z_59BB3A05_2517_4212_B4B0_766CE27362F6_.wvu.PrintArea" localSheetId="1" hidden="1">'Под. 1 и 2'!$A$1:$G$119</definedName>
    <definedName name="Z_59BB3A05_2517_4212_B4B0_766CE27362F6_.wvu.PrintArea" localSheetId="2" hidden="1">'Под. 3'!$A$1:$G$50</definedName>
    <definedName name="Z_59BB3A05_2517_4212_B4B0_766CE27362F6_.wvu.PrintArea" localSheetId="3" hidden="1">'Под. 4  и 5'!$A$1:$G$63</definedName>
    <definedName name="Z_59BB3A05_2517_4212_B4B0_766CE27362F6_.wvu.PrintArea" localSheetId="4" hidden="1">Под.6!$A$1:$N$207</definedName>
    <definedName name="_xlnm.Print_Area" localSheetId="5">'Нежил. пом.'!$A$1:$H$110</definedName>
    <definedName name="_xlnm.Print_Area" localSheetId="0">'Общ. счетчики'!$A$1:$H$71</definedName>
    <definedName name="_xlnm.Print_Area" localSheetId="1">'Под. 1 и 2'!$A$1:$G$119</definedName>
    <definedName name="_xlnm.Print_Area" localSheetId="2">'Под. 3'!$A$1:$G$50</definedName>
    <definedName name="_xlnm.Print_Area" localSheetId="3">'Под. 4  и 5'!$A$1:$G$63</definedName>
    <definedName name="_xlnm.Print_Area" localSheetId="4">Под.6!$A$1:$N$207</definedName>
  </definedNames>
  <calcPr calcId="145621"/>
  <customWorkbookViews>
    <customWorkbookView name="HP - Личное представление" guid="{59BB3A05-2517-4212-B4B0-766CE27362F6}" mergeInterval="0" personalView="1" maximized="1" windowWidth="1362" windowHeight="543" tabRatio="856" activeSheetId="1"/>
    <customWorkbookView name="Алексей - Личное представление" guid="{11E80AD0-6AA7-470D-8311-11AF96F196E5}" mergeInterval="0" personalView="1" maximized="1" xWindow="-8" yWindow="-8" windowWidth="1382" windowHeight="744" tabRatio="856" activeSheetId="13"/>
    <customWorkbookView name="Бухгалтер - Личное представление" guid="{1298D0A2-0CF6-434E-A6CD-B210E2963ADD}" mergeInterval="0" personalView="1" maximized="1" xWindow="-8" yWindow="-8" windowWidth="1296" windowHeight="936" tabRatio="856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3" l="1"/>
  <c r="F8" i="13" l="1"/>
  <c r="F7" i="13"/>
  <c r="E7" i="13" s="1"/>
  <c r="G118" i="2" l="1"/>
  <c r="F170" i="5" l="1"/>
  <c r="F65" i="5"/>
  <c r="F52" i="5"/>
  <c r="G6" i="13" l="1"/>
  <c r="F57" i="6" l="1"/>
  <c r="G205" i="5" l="1"/>
  <c r="F23" i="2" l="1"/>
  <c r="F56" i="6" l="1"/>
  <c r="G56" i="6" s="1"/>
  <c r="G57" i="6"/>
  <c r="F6" i="13" l="1"/>
  <c r="E6" i="13"/>
  <c r="F65" i="6"/>
  <c r="G65" i="6" s="1"/>
  <c r="F63" i="6" l="1"/>
  <c r="E9" i="13" l="1"/>
  <c r="F9" i="13" l="1"/>
  <c r="B6" i="9"/>
  <c r="B6" i="8"/>
  <c r="B6" i="7"/>
  <c r="F44" i="4" l="1"/>
  <c r="F121" i="5" l="1"/>
  <c r="F8" i="3"/>
  <c r="F107" i="2" l="1"/>
  <c r="F92" i="2"/>
  <c r="F27" i="5" l="1"/>
  <c r="F21" i="4" l="1"/>
  <c r="F15" i="3" l="1"/>
  <c r="F6" i="2"/>
  <c r="F59" i="5" l="1"/>
  <c r="C5" i="12" l="1"/>
  <c r="C29" i="11"/>
  <c r="C17" i="11"/>
  <c r="C5" i="11"/>
  <c r="D225" i="8"/>
  <c r="F9" i="10" l="1"/>
  <c r="G9" i="10" s="1"/>
  <c r="F33" i="2" l="1"/>
  <c r="F10" i="2"/>
  <c r="F76" i="5" l="1"/>
  <c r="F33" i="6" l="1"/>
  <c r="F17" i="6" l="1"/>
  <c r="F152" i="5" l="1"/>
  <c r="F9" i="6" l="1"/>
  <c r="F53" i="6" l="1"/>
  <c r="G53" i="6" s="1"/>
  <c r="F95" i="6" l="1"/>
  <c r="F193" i="5" l="1"/>
  <c r="F62" i="5" l="1"/>
  <c r="F43" i="4" l="1"/>
  <c r="F79" i="6" l="1"/>
  <c r="C11" i="10" l="1"/>
  <c r="F11" i="10" s="1"/>
  <c r="G11" i="10" s="1"/>
  <c r="F20" i="2" l="1"/>
  <c r="F160" i="5" l="1"/>
  <c r="F100" i="2"/>
  <c r="F31" i="2" l="1"/>
  <c r="F82" i="5" l="1"/>
  <c r="E95" i="8" l="1"/>
  <c r="G95" i="8" s="1"/>
  <c r="C9" i="12"/>
  <c r="C4" i="12" l="1"/>
  <c r="C28" i="11"/>
  <c r="C16" i="11"/>
  <c r="C4" i="11"/>
  <c r="E23" i="9" l="1"/>
  <c r="E25" i="9"/>
  <c r="G25" i="9" s="1"/>
  <c r="D28" i="9"/>
  <c r="E26" i="9"/>
  <c r="G26" i="9" s="1"/>
  <c r="F10" i="13" l="1"/>
  <c r="F113" i="5" l="1"/>
  <c r="F112" i="5"/>
  <c r="F130" i="5" l="1"/>
  <c r="F6" i="5" l="1"/>
  <c r="E26" i="7" l="1"/>
  <c r="F43" i="2" l="1"/>
  <c r="F201" i="5" l="1"/>
  <c r="F107" i="5" l="1"/>
  <c r="F70" i="5" l="1"/>
  <c r="F9" i="4" l="1"/>
  <c r="E18" i="7" l="1"/>
  <c r="E96" i="8"/>
  <c r="F91" i="5" l="1"/>
  <c r="F81" i="5"/>
  <c r="F19" i="5" l="1"/>
  <c r="F162" i="5" l="1"/>
  <c r="F47" i="5"/>
  <c r="F110" i="2" l="1"/>
  <c r="D5" i="14" l="1"/>
  <c r="D4" i="14"/>
  <c r="C6" i="14" l="1"/>
  <c r="L96" i="8"/>
  <c r="L97" i="8"/>
  <c r="K98" i="8" l="1"/>
  <c r="F114" i="5"/>
  <c r="F30" i="2" l="1"/>
  <c r="F200" i="5" l="1"/>
  <c r="F31" i="6" l="1"/>
  <c r="F64" i="2" l="1"/>
  <c r="F74" i="2" l="1"/>
  <c r="F62" i="6" l="1"/>
  <c r="G62" i="6" s="1"/>
  <c r="F132" i="5" l="1"/>
  <c r="F9" i="2"/>
  <c r="F98" i="2" l="1"/>
  <c r="F8" i="2" l="1"/>
  <c r="F29" i="5" l="1"/>
  <c r="F77" i="2" l="1"/>
  <c r="F19" i="2" l="1"/>
  <c r="F184" i="5" l="1"/>
  <c r="F39" i="5"/>
  <c r="C13" i="10" l="1"/>
  <c r="F16" i="5" l="1"/>
  <c r="F15" i="6" l="1"/>
  <c r="F196" i="5" l="1"/>
  <c r="F13" i="3"/>
  <c r="F88" i="6" l="1"/>
  <c r="F90" i="6" s="1"/>
  <c r="F41" i="6"/>
  <c r="F16" i="6"/>
  <c r="F19" i="6" s="1"/>
  <c r="F108" i="5"/>
  <c r="F109" i="2" l="1"/>
  <c r="F9" i="3" l="1"/>
  <c r="F10" i="3"/>
  <c r="F11" i="3"/>
  <c r="F12" i="3"/>
  <c r="F14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7" i="3"/>
  <c r="F113" i="2"/>
  <c r="F112" i="2"/>
  <c r="F114" i="2"/>
  <c r="F115" i="2"/>
  <c r="F116" i="2"/>
  <c r="F117" i="2"/>
  <c r="F11" i="2"/>
  <c r="F12" i="2"/>
  <c r="F13" i="2"/>
  <c r="F14" i="2"/>
  <c r="F15" i="2"/>
  <c r="F16" i="2"/>
  <c r="F17" i="2"/>
  <c r="F18" i="2"/>
  <c r="F21" i="2"/>
  <c r="F22" i="2"/>
  <c r="F24" i="2"/>
  <c r="F25" i="2"/>
  <c r="F26" i="2"/>
  <c r="F27" i="2"/>
  <c r="F28" i="2"/>
  <c r="F29" i="2"/>
  <c r="F32" i="2"/>
  <c r="F34" i="2"/>
  <c r="F35" i="2"/>
  <c r="F36" i="2"/>
  <c r="F37" i="2"/>
  <c r="F38" i="2"/>
  <c r="F39" i="2"/>
  <c r="F40" i="2"/>
  <c r="F41" i="2"/>
  <c r="F42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5" i="2"/>
  <c r="F66" i="2"/>
  <c r="F67" i="2"/>
  <c r="F68" i="2"/>
  <c r="F69" i="2"/>
  <c r="F70" i="2"/>
  <c r="F71" i="2"/>
  <c r="F72" i="2"/>
  <c r="F73" i="2"/>
  <c r="F75" i="2"/>
  <c r="F76" i="2"/>
  <c r="F78" i="2"/>
  <c r="F79" i="2"/>
  <c r="F80" i="2"/>
  <c r="F81" i="2"/>
  <c r="F83" i="2"/>
  <c r="F84" i="2"/>
  <c r="F85" i="2"/>
  <c r="F86" i="2"/>
  <c r="F87" i="2"/>
  <c r="F88" i="2"/>
  <c r="F89" i="2"/>
  <c r="F90" i="2"/>
  <c r="F91" i="2"/>
  <c r="F93" i="2"/>
  <c r="F94" i="2"/>
  <c r="F95" i="2"/>
  <c r="F96" i="2"/>
  <c r="F97" i="2"/>
  <c r="F99" i="2"/>
  <c r="F101" i="2"/>
  <c r="F102" i="2"/>
  <c r="F103" i="2"/>
  <c r="F104" i="2"/>
  <c r="F105" i="2"/>
  <c r="F106" i="2"/>
  <c r="F108" i="2"/>
  <c r="F126" i="5" l="1"/>
  <c r="D33" i="11" l="1"/>
  <c r="E33" i="11" s="1"/>
  <c r="E32" i="11"/>
  <c r="E31" i="11"/>
  <c r="D30" i="11"/>
  <c r="E30" i="11" s="1"/>
  <c r="D29" i="11"/>
  <c r="E29" i="11" s="1"/>
  <c r="D28" i="11"/>
  <c r="E28" i="11" s="1"/>
  <c r="D21" i="11"/>
  <c r="E21" i="11" s="1"/>
  <c r="E20" i="11"/>
  <c r="E19" i="11"/>
  <c r="D18" i="11"/>
  <c r="E18" i="11" s="1"/>
  <c r="D17" i="11"/>
  <c r="E17" i="11" s="1"/>
  <c r="D16" i="11"/>
  <c r="E16" i="11" s="1"/>
  <c r="G9" i="13" l="1"/>
  <c r="B10" i="12"/>
  <c r="D9" i="12"/>
  <c r="E9" i="12" s="1"/>
  <c r="G9" i="12" s="1"/>
  <c r="E8" i="12"/>
  <c r="E7" i="12"/>
  <c r="D6" i="12"/>
  <c r="E6" i="12" s="1"/>
  <c r="G6" i="12" s="1"/>
  <c r="D5" i="12"/>
  <c r="E5" i="12" s="1"/>
  <c r="D4" i="12"/>
  <c r="D9" i="11"/>
  <c r="E9" i="11" s="1"/>
  <c r="E8" i="11"/>
  <c r="E7" i="11"/>
  <c r="D6" i="11"/>
  <c r="E6" i="11" s="1"/>
  <c r="D5" i="11"/>
  <c r="E5" i="11" s="1"/>
  <c r="D4" i="11"/>
  <c r="E4" i="11" s="1"/>
  <c r="G4" i="11" s="1"/>
  <c r="H4" i="11" s="1"/>
  <c r="E4" i="12" l="1"/>
  <c r="D11" i="12"/>
  <c r="F86" i="5"/>
  <c r="F194" i="5" l="1"/>
  <c r="F173" i="5"/>
  <c r="F143" i="5"/>
  <c r="F67" i="5"/>
  <c r="F18" i="5"/>
  <c r="F64" i="6" l="1"/>
  <c r="G64" i="6" s="1"/>
  <c r="F20" i="4" l="1"/>
  <c r="F134" i="5" l="1"/>
  <c r="F116" i="5"/>
  <c r="F117" i="5"/>
  <c r="F109" i="5"/>
  <c r="F98" i="5"/>
  <c r="F69" i="5"/>
  <c r="F8" i="6" l="1"/>
  <c r="F188" i="5" l="1"/>
  <c r="F34" i="4"/>
  <c r="F12" i="5"/>
  <c r="F10" i="6" l="1"/>
  <c r="F9" i="5" l="1"/>
  <c r="F85" i="6" l="1"/>
  <c r="F204" i="5" l="1"/>
  <c r="F83" i="6" l="1"/>
  <c r="F32" i="6" l="1"/>
  <c r="E60" i="1" l="1"/>
  <c r="G60" i="1" s="1"/>
  <c r="E59" i="1"/>
  <c r="G59" i="1" s="1"/>
  <c r="F7" i="5"/>
  <c r="F11" i="5"/>
  <c r="F14" i="5"/>
  <c r="F30" i="6" l="1"/>
  <c r="F24" i="5"/>
  <c r="F75" i="5"/>
  <c r="F125" i="5"/>
  <c r="F46" i="4" l="1"/>
  <c r="C11" i="12" l="1"/>
  <c r="C12" i="12" s="1"/>
  <c r="H6" i="12"/>
  <c r="G5" i="12"/>
  <c r="E13" i="9"/>
  <c r="E17" i="8"/>
  <c r="E24" i="7" l="1"/>
  <c r="E17" i="7"/>
  <c r="E20" i="7"/>
  <c r="B34" i="11" l="1"/>
  <c r="B35" i="11" s="1"/>
  <c r="B22" i="11"/>
  <c r="B23" i="11" s="1"/>
  <c r="C23" i="11"/>
  <c r="F22" i="6" l="1"/>
  <c r="F66" i="6" l="1"/>
  <c r="G66" i="6" s="1"/>
  <c r="F84" i="6" l="1"/>
  <c r="F14" i="6" l="1"/>
  <c r="F21" i="6" l="1"/>
  <c r="F55" i="6"/>
  <c r="G55" i="6" s="1"/>
  <c r="F28" i="5"/>
  <c r="F11" i="6" l="1"/>
  <c r="F60" i="6" l="1"/>
  <c r="G60" i="6" s="1"/>
  <c r="F87" i="6"/>
  <c r="F23" i="6"/>
  <c r="F61" i="6" l="1"/>
  <c r="G61" i="6" s="1"/>
  <c r="F59" i="6"/>
  <c r="G59" i="6" s="1"/>
  <c r="F58" i="6"/>
  <c r="G58" i="6" s="1"/>
  <c r="F80" i="6"/>
  <c r="F8" i="4" l="1"/>
  <c r="F11" i="4"/>
  <c r="F12" i="4"/>
  <c r="F13" i="4"/>
  <c r="F15" i="4"/>
  <c r="F16" i="4"/>
  <c r="F17" i="4"/>
  <c r="F18" i="4"/>
  <c r="F19" i="4"/>
  <c r="F22" i="4"/>
  <c r="F24" i="4"/>
  <c r="F25" i="4"/>
  <c r="F26" i="4"/>
  <c r="F29" i="4"/>
  <c r="F30" i="4"/>
  <c r="F33" i="4"/>
  <c r="F36" i="4"/>
  <c r="F39" i="4"/>
  <c r="F56" i="4"/>
  <c r="F86" i="6"/>
  <c r="F34" i="6" l="1"/>
  <c r="F29" i="6" l="1"/>
  <c r="F42" i="6" s="1"/>
  <c r="F7" i="6" l="1"/>
  <c r="F199" i="5"/>
  <c r="F59" i="4"/>
  <c r="H5" i="12" l="1"/>
  <c r="F12" i="6" l="1"/>
  <c r="F43" i="5" l="1"/>
  <c r="F99" i="5"/>
  <c r="F176" i="5"/>
  <c r="F57" i="4"/>
  <c r="F148" i="5"/>
  <c r="F63" i="5"/>
  <c r="F31" i="5"/>
  <c r="F56" i="5" l="1"/>
  <c r="F47" i="4" l="1"/>
  <c r="F35" i="6" l="1"/>
  <c r="G32" i="11" l="1"/>
  <c r="H32" i="11" s="1"/>
  <c r="G30" i="11"/>
  <c r="H30" i="11" s="1"/>
  <c r="G29" i="11"/>
  <c r="H29" i="11" s="1"/>
  <c r="G28" i="11"/>
  <c r="G21" i="11"/>
  <c r="H21" i="11" s="1"/>
  <c r="G20" i="11"/>
  <c r="H20" i="11" s="1"/>
  <c r="G19" i="11"/>
  <c r="H19" i="11" s="1"/>
  <c r="G18" i="11"/>
  <c r="H18" i="11" s="1"/>
  <c r="G17" i="11"/>
  <c r="H17" i="11" s="1"/>
  <c r="G16" i="11"/>
  <c r="C35" i="11"/>
  <c r="G33" i="11"/>
  <c r="H33" i="11" s="1"/>
  <c r="G31" i="11"/>
  <c r="H31" i="11" s="1"/>
  <c r="H16" i="11" l="1"/>
  <c r="G23" i="11"/>
  <c r="H23" i="11" s="1"/>
  <c r="G5" i="11"/>
  <c r="H5" i="11" s="1"/>
  <c r="E35" i="11"/>
  <c r="E23" i="11"/>
  <c r="C11" i="11"/>
  <c r="B10" i="11"/>
  <c r="B11" i="11" s="1"/>
  <c r="G9" i="11"/>
  <c r="H9" i="11" s="1"/>
  <c r="G8" i="11" l="1"/>
  <c r="H8" i="11" s="1"/>
  <c r="G7" i="11"/>
  <c r="G35" i="11"/>
  <c r="H35" i="11" s="1"/>
  <c r="H28" i="11"/>
  <c r="E30" i="9"/>
  <c r="E94" i="8" l="1"/>
  <c r="E10" i="9"/>
  <c r="E14" i="9"/>
  <c r="E24" i="9"/>
  <c r="H7" i="11"/>
  <c r="F67" i="6" l="1"/>
  <c r="G67" i="6" s="1"/>
  <c r="F177" i="5" l="1"/>
  <c r="F165" i="5" l="1"/>
  <c r="F198" i="5"/>
  <c r="F103" i="5"/>
  <c r="F44" i="5"/>
  <c r="F68" i="6" l="1"/>
  <c r="G68" i="6" s="1"/>
  <c r="E50" i="1" l="1"/>
  <c r="G50" i="1" s="1"/>
  <c r="C89" i="6" s="1"/>
  <c r="E49" i="1"/>
  <c r="G49" i="1" s="1"/>
  <c r="E48" i="1"/>
  <c r="G48" i="1" s="1"/>
  <c r="E47" i="1"/>
  <c r="G47" i="1" s="1"/>
  <c r="E58" i="1"/>
  <c r="G58" i="1" s="1"/>
  <c r="E57" i="1"/>
  <c r="G57" i="1" s="1"/>
  <c r="E56" i="1"/>
  <c r="G56" i="1" s="1"/>
  <c r="E46" i="1"/>
  <c r="G46" i="1" s="1"/>
  <c r="C90" i="6" s="1"/>
  <c r="E44" i="1"/>
  <c r="G44" i="1" s="1"/>
  <c r="E43" i="1"/>
  <c r="G43" i="1" s="1"/>
  <c r="E40" i="1"/>
  <c r="G40" i="1" s="1"/>
  <c r="E24" i="1"/>
  <c r="G24" i="1" s="1"/>
  <c r="C42" i="6" s="1"/>
  <c r="E23" i="1"/>
  <c r="G23" i="1" s="1"/>
  <c r="E22" i="1"/>
  <c r="G22" i="1" s="1"/>
  <c r="E21" i="1"/>
  <c r="G21" i="1" s="1"/>
  <c r="E20" i="1"/>
  <c r="G20" i="1" s="1"/>
  <c r="E18" i="1"/>
  <c r="G18" i="1" s="1"/>
  <c r="E17" i="1"/>
  <c r="G17" i="1" s="1"/>
  <c r="E16" i="1"/>
  <c r="G16" i="1" s="1"/>
  <c r="E15" i="1"/>
  <c r="G15" i="1" s="1"/>
  <c r="E14" i="1"/>
  <c r="G14" i="1" s="1"/>
  <c r="E12" i="1"/>
  <c r="G12" i="1" s="1"/>
  <c r="E11" i="1"/>
  <c r="G11" i="1" s="1"/>
  <c r="E10" i="1"/>
  <c r="G10" i="1" s="1"/>
  <c r="E9" i="1"/>
  <c r="G9" i="1" s="1"/>
  <c r="E8" i="1"/>
  <c r="G8" i="1" s="1"/>
  <c r="B64" i="1" l="1"/>
  <c r="C19" i="6"/>
  <c r="C28" i="6"/>
  <c r="G61" i="1"/>
  <c r="F207" i="5"/>
  <c r="C43" i="6"/>
  <c r="F61" i="4"/>
  <c r="B65" i="1"/>
  <c r="D119" i="2"/>
  <c r="G25" i="1"/>
  <c r="C33" i="3"/>
  <c r="G13" i="1"/>
  <c r="C18" i="6"/>
  <c r="F104" i="5"/>
  <c r="C7" i="10" l="1"/>
  <c r="H17" i="12"/>
  <c r="B66" i="1"/>
  <c r="G23" i="9"/>
  <c r="E22" i="9"/>
  <c r="G22" i="9" s="1"/>
  <c r="G24" i="9"/>
  <c r="D46" i="8"/>
  <c r="E41" i="8"/>
  <c r="G41" i="8" s="1"/>
  <c r="F7" i="10" l="1"/>
  <c r="G7" i="10" s="1"/>
  <c r="F92" i="6"/>
  <c r="F37" i="6"/>
  <c r="F147" i="5" l="1"/>
  <c r="F189" i="5" l="1"/>
  <c r="F8" i="5"/>
  <c r="F52" i="4" l="1"/>
  <c r="F180" i="5"/>
  <c r="F41" i="5"/>
  <c r="F115" i="5" l="1"/>
  <c r="F101" i="5"/>
  <c r="B11" i="12" l="1"/>
  <c r="G7" i="12" l="1"/>
  <c r="H7" i="12" s="1"/>
  <c r="G8" i="12"/>
  <c r="H8" i="12" s="1"/>
  <c r="H9" i="12"/>
  <c r="G4" i="12" l="1"/>
  <c r="G11" i="12" l="1"/>
  <c r="I18" i="12" s="1"/>
  <c r="H4" i="12"/>
  <c r="F49" i="4"/>
  <c r="F78" i="5"/>
  <c r="H11" i="12" l="1"/>
  <c r="F161" i="5"/>
  <c r="E11" i="12" l="1"/>
  <c r="F51" i="4"/>
  <c r="F191" i="5"/>
  <c r="F100" i="5" l="1"/>
  <c r="F69" i="6" l="1"/>
  <c r="G69" i="6" s="1"/>
  <c r="F124" i="5" l="1"/>
  <c r="F26" i="5" l="1"/>
  <c r="G17" i="7" l="1"/>
  <c r="E19" i="7"/>
  <c r="F38" i="4"/>
  <c r="F31" i="4"/>
  <c r="F187" i="5"/>
  <c r="F166" i="5"/>
  <c r="F150" i="5"/>
  <c r="F149" i="5"/>
  <c r="F168" i="5" l="1"/>
  <c r="F129" i="5"/>
  <c r="F84" i="5"/>
  <c r="F79" i="5"/>
  <c r="F35" i="5"/>
  <c r="F54" i="4"/>
  <c r="F190" i="5"/>
  <c r="F146" i="5"/>
  <c r="F178" i="5"/>
  <c r="F105" i="5"/>
  <c r="F50" i="5" l="1"/>
  <c r="D103" i="6"/>
  <c r="F40" i="6" l="1"/>
  <c r="F36" i="6"/>
  <c r="F13" i="6"/>
  <c r="F94" i="6" l="1"/>
  <c r="F96" i="6" s="1"/>
  <c r="F78" i="6"/>
  <c r="F52" i="6"/>
  <c r="G52" i="6" s="1"/>
  <c r="F51" i="6"/>
  <c r="F39" i="6"/>
  <c r="F38" i="6"/>
  <c r="F26" i="6"/>
  <c r="F25" i="6"/>
  <c r="F24" i="6"/>
  <c r="F20" i="6"/>
  <c r="F27" i="6" s="1"/>
  <c r="F18" i="6"/>
  <c r="E41" i="1"/>
  <c r="G41" i="1" s="1"/>
  <c r="F203" i="5"/>
  <c r="F202" i="5"/>
  <c r="F195" i="5"/>
  <c r="F192" i="5"/>
  <c r="F186" i="5"/>
  <c r="F183" i="5"/>
  <c r="F182" i="5"/>
  <c r="F181" i="5"/>
  <c r="F179" i="5"/>
  <c r="F175" i="5"/>
  <c r="F174" i="5"/>
  <c r="F172" i="5"/>
  <c r="F171" i="5"/>
  <c r="F167" i="5"/>
  <c r="F164" i="5"/>
  <c r="F163" i="5"/>
  <c r="F159" i="5"/>
  <c r="F158" i="5"/>
  <c r="F157" i="5"/>
  <c r="F156" i="5"/>
  <c r="F155" i="5"/>
  <c r="F154" i="5"/>
  <c r="F153" i="5"/>
  <c r="F151" i="5"/>
  <c r="F145" i="5"/>
  <c r="F144" i="5"/>
  <c r="F142" i="5"/>
  <c r="F141" i="5"/>
  <c r="F140" i="5"/>
  <c r="F139" i="5"/>
  <c r="F138" i="5"/>
  <c r="F137" i="5"/>
  <c r="F136" i="5"/>
  <c r="F135" i="5"/>
  <c r="F133" i="5"/>
  <c r="F131" i="5"/>
  <c r="F128" i="5"/>
  <c r="F127" i="5"/>
  <c r="F123" i="5"/>
  <c r="F122" i="5"/>
  <c r="F120" i="5"/>
  <c r="F119" i="5"/>
  <c r="F118" i="5"/>
  <c r="F111" i="5"/>
  <c r="F110" i="5"/>
  <c r="F106" i="5"/>
  <c r="F102" i="5"/>
  <c r="F97" i="5"/>
  <c r="F96" i="5"/>
  <c r="F94" i="5"/>
  <c r="F93" i="5"/>
  <c r="F92" i="5"/>
  <c r="F90" i="5"/>
  <c r="F89" i="5"/>
  <c r="F88" i="5"/>
  <c r="F87" i="5"/>
  <c r="F85" i="5"/>
  <c r="F83" i="5"/>
  <c r="F80" i="5"/>
  <c r="F77" i="5"/>
  <c r="F74" i="5"/>
  <c r="F73" i="5"/>
  <c r="F72" i="5"/>
  <c r="F68" i="5"/>
  <c r="F66" i="5"/>
  <c r="F60" i="5"/>
  <c r="F58" i="5"/>
  <c r="F57" i="5"/>
  <c r="F54" i="5"/>
  <c r="F53" i="5"/>
  <c r="F49" i="5"/>
  <c r="F48" i="5"/>
  <c r="F46" i="5"/>
  <c r="F45" i="5"/>
  <c r="F42" i="5"/>
  <c r="F40" i="5"/>
  <c r="F38" i="5"/>
  <c r="F37" i="5"/>
  <c r="F36" i="5"/>
  <c r="F34" i="5"/>
  <c r="F33" i="5"/>
  <c r="F32" i="5"/>
  <c r="F30" i="5"/>
  <c r="F25" i="5"/>
  <c r="F23" i="5"/>
  <c r="F22" i="5"/>
  <c r="F21" i="5"/>
  <c r="F20" i="5"/>
  <c r="F17" i="5"/>
  <c r="F15" i="5"/>
  <c r="F13" i="5"/>
  <c r="F10" i="5"/>
  <c r="F197" i="5"/>
  <c r="F81" i="6"/>
  <c r="F111" i="2"/>
  <c r="F7" i="2"/>
  <c r="F118" i="2" s="1"/>
  <c r="F58" i="4"/>
  <c r="F55" i="4"/>
  <c r="F53" i="4"/>
  <c r="F50" i="4"/>
  <c r="F48" i="4"/>
  <c r="F45" i="4"/>
  <c r="F42" i="4"/>
  <c r="F41" i="4"/>
  <c r="F40" i="4"/>
  <c r="F37" i="4"/>
  <c r="F35" i="4"/>
  <c r="F32" i="4"/>
  <c r="F28" i="4"/>
  <c r="F27" i="4"/>
  <c r="F23" i="4"/>
  <c r="F14" i="4"/>
  <c r="F10" i="4"/>
  <c r="F7" i="4"/>
  <c r="F89" i="6" l="1"/>
  <c r="G89" i="6" s="1"/>
  <c r="G51" i="6"/>
  <c r="F72" i="6"/>
  <c r="F44" i="6"/>
  <c r="F60" i="4"/>
  <c r="F28" i="6"/>
  <c r="F43" i="6"/>
  <c r="F50" i="6"/>
  <c r="F32" i="3"/>
  <c r="E82" i="6"/>
  <c r="G51" i="1"/>
  <c r="G45" i="1"/>
  <c r="H20" i="12" s="1"/>
  <c r="G19" i="1"/>
  <c r="G26" i="1" s="1"/>
  <c r="C27" i="6"/>
  <c r="C44" i="6" s="1"/>
  <c r="F100" i="6"/>
  <c r="F101" i="6"/>
  <c r="F102" i="6"/>
  <c r="F99" i="6"/>
  <c r="B67" i="1" l="1"/>
  <c r="B63" i="1"/>
  <c r="H13" i="12" s="1"/>
  <c r="G78" i="6"/>
  <c r="G80" i="6"/>
  <c r="F45" i="6"/>
  <c r="G79" i="6"/>
  <c r="F103" i="6"/>
  <c r="H16" i="12" l="1"/>
  <c r="G72" i="6"/>
  <c r="F55" i="5"/>
  <c r="F205" i="5" l="1"/>
  <c r="F185" i="5"/>
  <c r="D34" i="9" l="1"/>
  <c r="A11" i="9"/>
  <c r="D35" i="9" l="1"/>
  <c r="D237" i="8"/>
  <c r="B237" i="8"/>
  <c r="B236" i="8"/>
  <c r="B235" i="8"/>
  <c r="D234" i="8"/>
  <c r="B234" i="8"/>
  <c r="B232" i="8"/>
  <c r="B231" i="8"/>
  <c r="B230" i="8"/>
  <c r="B229" i="8"/>
  <c r="D228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D202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D186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D157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D108" i="8"/>
  <c r="B108" i="8"/>
  <c r="B107" i="8"/>
  <c r="B106" i="8"/>
  <c r="B105" i="8"/>
  <c r="B104" i="8"/>
  <c r="B103" i="8"/>
  <c r="B102" i="8"/>
  <c r="B101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D65" i="8"/>
  <c r="B65" i="8"/>
  <c r="B64" i="8"/>
  <c r="B63" i="8"/>
  <c r="B62" i="8"/>
  <c r="B61" i="8"/>
  <c r="B60" i="8"/>
  <c r="D59" i="8"/>
  <c r="B59" i="8"/>
  <c r="B58" i="8"/>
  <c r="B57" i="8"/>
  <c r="B56" i="8"/>
  <c r="B55" i="8"/>
  <c r="B54" i="8"/>
  <c r="B53" i="8"/>
  <c r="D52" i="8"/>
  <c r="B52" i="8"/>
  <c r="B51" i="8"/>
  <c r="B50" i="8"/>
  <c r="B49" i="8"/>
  <c r="A49" i="8"/>
  <c r="B48" i="8"/>
  <c r="D26" i="8"/>
  <c r="A18" i="8"/>
  <c r="A19" i="8" s="1"/>
  <c r="A50" i="8" l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B221" i="7"/>
  <c r="B220" i="7"/>
  <c r="D219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D203" i="7"/>
  <c r="B203" i="7"/>
  <c r="D202" i="7"/>
  <c r="B202" i="7"/>
  <c r="B201" i="7"/>
  <c r="B200" i="7"/>
  <c r="B199" i="7"/>
  <c r="B198" i="7"/>
  <c r="D197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D179" i="7"/>
  <c r="B179" i="7"/>
  <c r="B178" i="7"/>
  <c r="B177" i="7"/>
  <c r="B176" i="7"/>
  <c r="B175" i="7"/>
  <c r="D174" i="7"/>
  <c r="B174" i="7"/>
  <c r="D173" i="7"/>
  <c r="B173" i="7"/>
  <c r="B172" i="7"/>
  <c r="B171" i="7"/>
  <c r="B170" i="7"/>
  <c r="B169" i="7"/>
  <c r="B168" i="7"/>
  <c r="D167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D153" i="7"/>
  <c r="B153" i="7"/>
  <c r="B152" i="7"/>
  <c r="B151" i="7"/>
  <c r="D150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D126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D114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D70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D50" i="7"/>
  <c r="B50" i="7"/>
  <c r="B49" i="7"/>
  <c r="B48" i="7"/>
  <c r="B47" i="7"/>
  <c r="B46" i="7"/>
  <c r="B45" i="7"/>
  <c r="B44" i="7"/>
  <c r="B43" i="7"/>
  <c r="B42" i="7"/>
  <c r="B41" i="7"/>
  <c r="B40" i="7"/>
  <c r="B39" i="7"/>
  <c r="D38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D23" i="7"/>
  <c r="D25" i="7" s="1"/>
  <c r="A18" i="7"/>
  <c r="D222" i="7" l="1"/>
  <c r="D223" i="7" s="1"/>
  <c r="A19" i="7" l="1"/>
  <c r="A20" i="7" s="1"/>
  <c r="A21" i="7" s="1"/>
  <c r="A22" i="7" s="1"/>
  <c r="A23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100" i="8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D36" i="8"/>
  <c r="A20" i="8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7" i="8" s="1"/>
  <c r="A38" i="8" s="1"/>
  <c r="A39" i="8" s="1"/>
  <c r="A40" i="8" s="1"/>
  <c r="D238" i="8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41" i="8" l="1"/>
  <c r="A42" i="8" s="1"/>
  <c r="A43" i="8" s="1"/>
  <c r="A44" i="8" s="1"/>
  <c r="A45" i="8" s="1"/>
  <c r="D239" i="8"/>
  <c r="E197" i="7" l="1"/>
  <c r="G197" i="7" s="1"/>
  <c r="E29" i="7"/>
  <c r="G29" i="7" s="1"/>
  <c r="E191" i="7"/>
  <c r="G191" i="7" s="1"/>
  <c r="E36" i="7"/>
  <c r="G36" i="7" s="1"/>
  <c r="E113" i="7"/>
  <c r="G113" i="7" s="1"/>
  <c r="E114" i="7"/>
  <c r="G114" i="7" s="1"/>
  <c r="E156" i="7"/>
  <c r="G156" i="7" s="1"/>
  <c r="E38" i="7"/>
  <c r="G38" i="7" s="1"/>
  <c r="E78" i="7"/>
  <c r="G78" i="7" s="1"/>
  <c r="E41" i="7"/>
  <c r="G41" i="7" s="1"/>
  <c r="E28" i="7"/>
  <c r="G28" i="7" s="1"/>
  <c r="E97" i="7"/>
  <c r="G97" i="7" s="1"/>
  <c r="E211" i="7"/>
  <c r="G211" i="7" s="1"/>
  <c r="E193" i="7"/>
  <c r="G193" i="7" s="1"/>
  <c r="E84" i="7"/>
  <c r="G84" i="7" s="1"/>
  <c r="G26" i="7"/>
  <c r="E61" i="7"/>
  <c r="G61" i="7" s="1"/>
  <c r="E200" i="7"/>
  <c r="G200" i="7" s="1"/>
  <c r="E213" i="7"/>
  <c r="G213" i="7" s="1"/>
  <c r="E139" i="7"/>
  <c r="G139" i="7" s="1"/>
  <c r="E67" i="7"/>
  <c r="G67" i="7" s="1"/>
  <c r="E90" i="7"/>
  <c r="G90" i="7" s="1"/>
  <c r="E122" i="7"/>
  <c r="G122" i="7" s="1"/>
  <c r="E206" i="7"/>
  <c r="G206" i="7" s="1"/>
  <c r="E51" i="7"/>
  <c r="G51" i="7" s="1"/>
  <c r="E118" i="7"/>
  <c r="G118" i="7" s="1"/>
  <c r="E104" i="7"/>
  <c r="G104" i="7" s="1"/>
  <c r="E93" i="7"/>
  <c r="G93" i="7" s="1"/>
  <c r="E48" i="7"/>
  <c r="G48" i="7" s="1"/>
  <c r="E145" i="7"/>
  <c r="G145" i="7" s="1"/>
  <c r="E70" i="7"/>
  <c r="G70" i="7" s="1"/>
  <c r="E87" i="7"/>
  <c r="G87" i="7" s="1"/>
  <c r="E98" i="7"/>
  <c r="G98" i="7" s="1"/>
  <c r="E179" i="7"/>
  <c r="G179" i="7" s="1"/>
  <c r="E163" i="7"/>
  <c r="G163" i="7" s="1"/>
  <c r="E154" i="7"/>
  <c r="G154" i="7" s="1"/>
  <c r="E53" i="7"/>
  <c r="G53" i="7" s="1"/>
  <c r="E146" i="7"/>
  <c r="G146" i="7" s="1"/>
  <c r="E195" i="7"/>
  <c r="G195" i="7" s="1"/>
  <c r="E144" i="7"/>
  <c r="G144" i="7" s="1"/>
  <c r="E173" i="7"/>
  <c r="G173" i="7" s="1"/>
  <c r="E205" i="7"/>
  <c r="G205" i="7" s="1"/>
  <c r="E132" i="7"/>
  <c r="G132" i="7" s="1"/>
  <c r="E35" i="7"/>
  <c r="G35" i="7" s="1"/>
  <c r="E56" i="7"/>
  <c r="G56" i="7" s="1"/>
  <c r="E111" i="7"/>
  <c r="G111" i="7" s="1"/>
  <c r="E212" i="7"/>
  <c r="G212" i="7" s="1"/>
  <c r="E219" i="7"/>
  <c r="G219" i="7" s="1"/>
  <c r="E107" i="7"/>
  <c r="G107" i="7" s="1"/>
  <c r="E140" i="7"/>
  <c r="G140" i="7" s="1"/>
  <c r="E210" i="7"/>
  <c r="G210" i="7" s="1"/>
  <c r="E202" i="7"/>
  <c r="G202" i="7" s="1"/>
  <c r="E33" i="7"/>
  <c r="G33" i="7" s="1"/>
  <c r="E177" i="7"/>
  <c r="G177" i="7" s="1"/>
  <c r="E135" i="7"/>
  <c r="G135" i="7" s="1"/>
  <c r="E128" i="7"/>
  <c r="G128" i="7" s="1"/>
  <c r="E88" i="7"/>
  <c r="G88" i="7" s="1"/>
  <c r="E130" i="7"/>
  <c r="G130" i="7" s="1"/>
  <c r="E126" i="7"/>
  <c r="G126" i="7" s="1"/>
  <c r="E109" i="7"/>
  <c r="G109" i="7" s="1"/>
  <c r="E77" i="7"/>
  <c r="G77" i="7" s="1"/>
  <c r="E37" i="7"/>
  <c r="G37" i="7" s="1"/>
  <c r="E110" i="7"/>
  <c r="G110" i="7" s="1"/>
  <c r="E204" i="7"/>
  <c r="G204" i="7" s="1"/>
  <c r="E49" i="7"/>
  <c r="G49" i="7" s="1"/>
  <c r="E178" i="7"/>
  <c r="G178" i="7" s="1"/>
  <c r="E148" i="7"/>
  <c r="G148" i="7" s="1"/>
  <c r="E183" i="7"/>
  <c r="G183" i="7" s="1"/>
  <c r="E66" i="7"/>
  <c r="G66" i="7" s="1"/>
  <c r="E103" i="7"/>
  <c r="G103" i="7" s="1"/>
  <c r="E75" i="7"/>
  <c r="G75" i="7" s="1"/>
  <c r="E65" i="7"/>
  <c r="G65" i="7" s="1"/>
  <c r="E39" i="7"/>
  <c r="G39" i="7" s="1"/>
  <c r="E153" i="7"/>
  <c r="G153" i="7" s="1"/>
  <c r="E44" i="7"/>
  <c r="G44" i="7" s="1"/>
  <c r="E214" i="7"/>
  <c r="G214" i="7" s="1"/>
  <c r="E142" i="7"/>
  <c r="G142" i="7" s="1"/>
  <c r="E99" i="7"/>
  <c r="G99" i="7" s="1"/>
  <c r="E161" i="7"/>
  <c r="G161" i="7" s="1"/>
  <c r="E137" i="7"/>
  <c r="G137" i="7" s="1"/>
  <c r="E218" i="7"/>
  <c r="G218" i="7" s="1"/>
  <c r="E82" i="7"/>
  <c r="G82" i="7" s="1"/>
  <c r="E27" i="7"/>
  <c r="G27" i="7" s="1"/>
  <c r="E149" i="7"/>
  <c r="G149" i="7" s="1"/>
  <c r="E165" i="7"/>
  <c r="G165" i="7" s="1"/>
  <c r="E168" i="7"/>
  <c r="G168" i="7" s="1"/>
  <c r="E188" i="7"/>
  <c r="G188" i="7" s="1"/>
  <c r="E96" i="7"/>
  <c r="G96" i="7" s="1"/>
  <c r="E175" i="7"/>
  <c r="G175" i="7" s="1"/>
  <c r="E217" i="7"/>
  <c r="G217" i="7" s="1"/>
  <c r="E34" i="7"/>
  <c r="G34" i="7" s="1"/>
  <c r="E54" i="7"/>
  <c r="G54" i="7" s="1"/>
  <c r="E121" i="7"/>
  <c r="G121" i="7" s="1"/>
  <c r="G20" i="7"/>
  <c r="E124" i="7"/>
  <c r="G124" i="7" s="1"/>
  <c r="E166" i="7"/>
  <c r="G166" i="7" s="1"/>
  <c r="E117" i="7"/>
  <c r="G117" i="7" s="1"/>
  <c r="E94" i="7"/>
  <c r="G94" i="7" s="1"/>
  <c r="E170" i="7"/>
  <c r="G170" i="7" s="1"/>
  <c r="E164" i="7"/>
  <c r="G164" i="7" s="1"/>
  <c r="E115" i="7"/>
  <c r="G115" i="7" s="1"/>
  <c r="E185" i="7"/>
  <c r="G185" i="7" s="1"/>
  <c r="E120" i="7"/>
  <c r="G120" i="7" s="1"/>
  <c r="E106" i="7"/>
  <c r="G106" i="7" s="1"/>
  <c r="E216" i="7"/>
  <c r="G216" i="7" s="1"/>
  <c r="E72" i="7"/>
  <c r="G72" i="7" s="1"/>
  <c r="E199" i="7"/>
  <c r="G199" i="7" s="1"/>
  <c r="E151" i="7"/>
  <c r="G151" i="7" s="1"/>
  <c r="E194" i="7"/>
  <c r="G194" i="7" s="1"/>
  <c r="G19" i="7"/>
  <c r="E40" i="7"/>
  <c r="G40" i="7" s="1"/>
  <c r="E172" i="7"/>
  <c r="G172" i="7" s="1"/>
  <c r="E59" i="7"/>
  <c r="G59" i="7" s="1"/>
  <c r="E184" i="7"/>
  <c r="G184" i="7" s="1"/>
  <c r="E209" i="7"/>
  <c r="G209" i="7" s="1"/>
  <c r="E125" i="7"/>
  <c r="G125" i="7" s="1"/>
  <c r="G18" i="7"/>
  <c r="E220" i="7"/>
  <c r="G220" i="7" s="1"/>
  <c r="E192" i="7"/>
  <c r="G192" i="7" s="1"/>
  <c r="E169" i="7"/>
  <c r="G169" i="7" s="1"/>
  <c r="E181" i="7"/>
  <c r="G181" i="7" s="1"/>
  <c r="E207" i="7"/>
  <c r="G207" i="7" s="1"/>
  <c r="E58" i="7"/>
  <c r="G58" i="7" s="1"/>
  <c r="E42" i="7"/>
  <c r="G42" i="7" s="1"/>
  <c r="E136" i="7"/>
  <c r="G136" i="7" s="1"/>
  <c r="E180" i="7"/>
  <c r="G180" i="7" s="1"/>
  <c r="E141" i="7"/>
  <c r="G141" i="7" s="1"/>
  <c r="E50" i="7"/>
  <c r="G50" i="7" s="1"/>
  <c r="E83" i="7"/>
  <c r="G83" i="7" s="1"/>
  <c r="E64" i="7"/>
  <c r="G64" i="7" s="1"/>
  <c r="E108" i="7"/>
  <c r="G108" i="7" s="1"/>
  <c r="E201" i="7"/>
  <c r="G201" i="7" s="1"/>
  <c r="E47" i="7"/>
  <c r="G47" i="7" s="1"/>
  <c r="E176" i="7"/>
  <c r="G176" i="7" s="1"/>
  <c r="E32" i="7"/>
  <c r="G32" i="7" s="1"/>
  <c r="E68" i="7"/>
  <c r="G68" i="7" s="1"/>
  <c r="E105" i="7"/>
  <c r="G105" i="7" s="1"/>
  <c r="E143" i="7"/>
  <c r="G143" i="7" s="1"/>
  <c r="E80" i="7"/>
  <c r="G80" i="7" s="1"/>
  <c r="E71" i="7"/>
  <c r="G71" i="7" s="1"/>
  <c r="E85" i="7"/>
  <c r="G85" i="7" s="1"/>
  <c r="E131" i="7"/>
  <c r="G131" i="7" s="1"/>
  <c r="E76" i="7"/>
  <c r="G76" i="7" s="1"/>
  <c r="E186" i="7"/>
  <c r="G186" i="7" s="1"/>
  <c r="E91" i="7"/>
  <c r="G91" i="7" s="1"/>
  <c r="E129" i="7"/>
  <c r="G129" i="7" s="1"/>
  <c r="E74" i="7"/>
  <c r="G74" i="7" s="1"/>
  <c r="E69" i="7"/>
  <c r="G69" i="7" s="1"/>
  <c r="E81" i="7"/>
  <c r="G81" i="7" s="1"/>
  <c r="E55" i="7"/>
  <c r="G55" i="7" s="1"/>
  <c r="E196" i="7"/>
  <c r="G196" i="7" s="1"/>
  <c r="G24" i="7"/>
  <c r="E152" i="7"/>
  <c r="G152" i="7" s="1"/>
  <c r="E79" i="7"/>
  <c r="G79" i="7" s="1"/>
  <c r="E133" i="7"/>
  <c r="G133" i="7" s="1"/>
  <c r="E119" i="7"/>
  <c r="G119" i="7" s="1"/>
  <c r="E189" i="7"/>
  <c r="G189" i="7" s="1"/>
  <c r="E116" i="7"/>
  <c r="G116" i="7" s="1"/>
  <c r="E30" i="7"/>
  <c r="G30" i="7" s="1"/>
  <c r="E158" i="7"/>
  <c r="G158" i="7" s="1"/>
  <c r="E138" i="7"/>
  <c r="G138" i="7" s="1"/>
  <c r="E100" i="7"/>
  <c r="G100" i="7" s="1"/>
  <c r="E21" i="7"/>
  <c r="E101" i="7"/>
  <c r="G101" i="7" s="1"/>
  <c r="E147" i="7"/>
  <c r="G147" i="7" s="1"/>
  <c r="E92" i="7"/>
  <c r="G92" i="7" s="1"/>
  <c r="E221" i="7"/>
  <c r="G221" i="7" s="1"/>
  <c r="E31" i="7"/>
  <c r="G31" i="7" s="1"/>
  <c r="E190" i="7"/>
  <c r="G190" i="7" s="1"/>
  <c r="E167" i="7"/>
  <c r="G167" i="7" s="1"/>
  <c r="E86" i="7"/>
  <c r="G86" i="7" s="1"/>
  <c r="E134" i="7"/>
  <c r="G134" i="7" s="1"/>
  <c r="E22" i="7"/>
  <c r="G22" i="7" s="1"/>
  <c r="E150" i="7"/>
  <c r="G150" i="7" s="1"/>
  <c r="E46" i="7"/>
  <c r="G46" i="7" s="1"/>
  <c r="E198" i="7"/>
  <c r="G198" i="7" s="1"/>
  <c r="E57" i="7"/>
  <c r="G57" i="7" s="1"/>
  <c r="E182" i="7"/>
  <c r="G182" i="7" s="1"/>
  <c r="E203" i="7"/>
  <c r="G203" i="7" s="1"/>
  <c r="E123" i="7"/>
  <c r="G123" i="7" s="1"/>
  <c r="E52" i="7"/>
  <c r="G52" i="7" s="1"/>
  <c r="E43" i="7"/>
  <c r="G43" i="7" s="1"/>
  <c r="E89" i="7"/>
  <c r="G89" i="7" s="1"/>
  <c r="E63" i="7"/>
  <c r="G63" i="7" s="1"/>
  <c r="E155" i="7"/>
  <c r="G155" i="7" s="1"/>
  <c r="E159" i="7"/>
  <c r="G159" i="7" s="1"/>
  <c r="E215" i="7"/>
  <c r="G215" i="7" s="1"/>
  <c r="E112" i="7"/>
  <c r="G112" i="7" s="1"/>
  <c r="E171" i="7"/>
  <c r="G171" i="7" s="1"/>
  <c r="E73" i="7"/>
  <c r="G73" i="7" s="1"/>
  <c r="E157" i="7"/>
  <c r="G157" i="7" s="1"/>
  <c r="E162" i="7"/>
  <c r="G162" i="7" s="1"/>
  <c r="E23" i="7"/>
  <c r="G23" i="7" s="1"/>
  <c r="E62" i="7"/>
  <c r="G62" i="7" s="1"/>
  <c r="E187" i="7"/>
  <c r="G187" i="7" s="1"/>
  <c r="E102" i="7"/>
  <c r="G102" i="7" s="1"/>
  <c r="E60" i="7"/>
  <c r="G60" i="7" s="1"/>
  <c r="E127" i="7"/>
  <c r="G127" i="7" s="1"/>
  <c r="E208" i="7"/>
  <c r="G208" i="7" s="1"/>
  <c r="E45" i="7"/>
  <c r="G45" i="7" s="1"/>
  <c r="E174" i="7"/>
  <c r="G174" i="7" s="1"/>
  <c r="E95" i="7"/>
  <c r="G95" i="7" s="1"/>
  <c r="E160" i="7"/>
  <c r="G160" i="7" s="1"/>
  <c r="G21" i="7" l="1"/>
  <c r="G25" i="7" s="1"/>
  <c r="E25" i="7"/>
  <c r="E222" i="7"/>
  <c r="G222" i="7"/>
  <c r="E223" i="7" l="1"/>
  <c r="E16" i="9"/>
  <c r="G16" i="9" s="1"/>
  <c r="E12" i="9"/>
  <c r="G12" i="9" s="1"/>
  <c r="G10" i="9"/>
  <c r="G13" i="9"/>
  <c r="G30" i="9"/>
  <c r="E18" i="9"/>
  <c r="G18" i="9" s="1"/>
  <c r="E20" i="9"/>
  <c r="G20" i="9" s="1"/>
  <c r="E15" i="9"/>
  <c r="G15" i="9" s="1"/>
  <c r="E31" i="9"/>
  <c r="G31" i="9" s="1"/>
  <c r="E21" i="9"/>
  <c r="G21" i="9" s="1"/>
  <c r="G14" i="9"/>
  <c r="E17" i="9"/>
  <c r="G17" i="9" s="1"/>
  <c r="E32" i="9"/>
  <c r="G32" i="9" s="1"/>
  <c r="E11" i="9"/>
  <c r="E151" i="8"/>
  <c r="G151" i="8" s="1"/>
  <c r="E237" i="8"/>
  <c r="G237" i="8" s="1"/>
  <c r="E201" i="8"/>
  <c r="G201" i="8" s="1"/>
  <c r="E186" i="8"/>
  <c r="G186" i="8" s="1"/>
  <c r="E28" i="8"/>
  <c r="G28" i="8" s="1"/>
  <c r="E215" i="8"/>
  <c r="G215" i="8" s="1"/>
  <c r="E167" i="8"/>
  <c r="G167" i="8" s="1"/>
  <c r="E227" i="8"/>
  <c r="G227" i="8" s="1"/>
  <c r="E66" i="8"/>
  <c r="G66" i="8" s="1"/>
  <c r="E93" i="8"/>
  <c r="G93" i="8" s="1"/>
  <c r="E221" i="8"/>
  <c r="G221" i="8" s="1"/>
  <c r="E170" i="8"/>
  <c r="G170" i="8" s="1"/>
  <c r="E32" i="8"/>
  <c r="G32" i="8" s="1"/>
  <c r="E18" i="8"/>
  <c r="G18" i="8" s="1"/>
  <c r="E185" i="8"/>
  <c r="G185" i="8" s="1"/>
  <c r="E199" i="8"/>
  <c r="G199" i="8" s="1"/>
  <c r="E166" i="8"/>
  <c r="G166" i="8" s="1"/>
  <c r="E198" i="8"/>
  <c r="G198" i="8" s="1"/>
  <c r="E164" i="8"/>
  <c r="G164" i="8" s="1"/>
  <c r="E81" i="8"/>
  <c r="G81" i="8" s="1"/>
  <c r="E209" i="8"/>
  <c r="G209" i="8" s="1"/>
  <c r="E33" i="8"/>
  <c r="G33" i="8" s="1"/>
  <c r="E187" i="8"/>
  <c r="G187" i="8" s="1"/>
  <c r="E120" i="8"/>
  <c r="G120" i="8" s="1"/>
  <c r="E70" i="8"/>
  <c r="G70" i="8" s="1"/>
  <c r="G17" i="8"/>
  <c r="E207" i="8"/>
  <c r="G207" i="8" s="1"/>
  <c r="E211" i="8"/>
  <c r="G211" i="8" s="1"/>
  <c r="E131" i="8"/>
  <c r="G131" i="8" s="1"/>
  <c r="G43" i="8"/>
  <c r="E67" i="8"/>
  <c r="G67" i="8" s="1"/>
  <c r="E38" i="8"/>
  <c r="G38" i="8" s="1"/>
  <c r="E193" i="8"/>
  <c r="G193" i="8" s="1"/>
  <c r="E128" i="8"/>
  <c r="G128" i="8" s="1"/>
  <c r="E188" i="8"/>
  <c r="G188" i="8" s="1"/>
  <c r="E144" i="8"/>
  <c r="G144" i="8" s="1"/>
  <c r="E137" i="8"/>
  <c r="G137" i="8" s="1"/>
  <c r="E29" i="8"/>
  <c r="G29" i="8" s="1"/>
  <c r="E147" i="8"/>
  <c r="G147" i="8" s="1"/>
  <c r="E84" i="8"/>
  <c r="G84" i="8" s="1"/>
  <c r="E148" i="8"/>
  <c r="G148" i="8" s="1"/>
  <c r="E58" i="8"/>
  <c r="G58" i="8" s="1"/>
  <c r="E71" i="8"/>
  <c r="G71" i="8" s="1"/>
  <c r="E143" i="8"/>
  <c r="G143" i="8" s="1"/>
  <c r="E52" i="8"/>
  <c r="G52" i="8" s="1"/>
  <c r="E86" i="8"/>
  <c r="G86" i="8" s="1"/>
  <c r="E219" i="8"/>
  <c r="G219" i="8" s="1"/>
  <c r="E160" i="8"/>
  <c r="G160" i="8" s="1"/>
  <c r="E106" i="8"/>
  <c r="G106" i="8" s="1"/>
  <c r="E78" i="8"/>
  <c r="G78" i="8" s="1"/>
  <c r="E55" i="8"/>
  <c r="G55" i="8" s="1"/>
  <c r="E37" i="8"/>
  <c r="E77" i="8"/>
  <c r="G77" i="8" s="1"/>
  <c r="E155" i="8"/>
  <c r="G155" i="8" s="1"/>
  <c r="E136" i="8"/>
  <c r="G136" i="8" s="1"/>
  <c r="E225" i="8"/>
  <c r="G225" i="8" s="1"/>
  <c r="E216" i="8"/>
  <c r="G216" i="8" s="1"/>
  <c r="E169" i="8"/>
  <c r="G169" i="8" s="1"/>
  <c r="E109" i="8"/>
  <c r="G109" i="8" s="1"/>
  <c r="E62" i="8"/>
  <c r="G62" i="8" s="1"/>
  <c r="E214" i="8"/>
  <c r="G214" i="8" s="1"/>
  <c r="E179" i="8"/>
  <c r="G179" i="8" s="1"/>
  <c r="E168" i="8"/>
  <c r="G168" i="8" s="1"/>
  <c r="E172" i="8"/>
  <c r="G172" i="8" s="1"/>
  <c r="E99" i="8"/>
  <c r="G99" i="8" s="1"/>
  <c r="G96" i="8"/>
  <c r="E208" i="8"/>
  <c r="G208" i="8" s="1"/>
  <c r="E63" i="8"/>
  <c r="G63" i="8" s="1"/>
  <c r="E125" i="8"/>
  <c r="G125" i="8" s="1"/>
  <c r="E22" i="8"/>
  <c r="G22" i="8" s="1"/>
  <c r="E158" i="8"/>
  <c r="G158" i="8" s="1"/>
  <c r="E54" i="8"/>
  <c r="G54" i="8" s="1"/>
  <c r="E101" i="8"/>
  <c r="G101" i="8" s="1"/>
  <c r="E196" i="8"/>
  <c r="G196" i="8" s="1"/>
  <c r="E110" i="8"/>
  <c r="G110" i="8" s="1"/>
  <c r="E40" i="8"/>
  <c r="G40" i="8" s="1"/>
  <c r="E171" i="8"/>
  <c r="G171" i="8" s="1"/>
  <c r="E222" i="8"/>
  <c r="G222" i="8" s="1"/>
  <c r="E139" i="8"/>
  <c r="G139" i="8" s="1"/>
  <c r="E80" i="8"/>
  <c r="G80" i="8" s="1"/>
  <c r="E59" i="8"/>
  <c r="G59" i="8" s="1"/>
  <c r="E173" i="8"/>
  <c r="G173" i="8" s="1"/>
  <c r="E21" i="8"/>
  <c r="G21" i="8" s="1"/>
  <c r="E230" i="8"/>
  <c r="G230" i="8" s="1"/>
  <c r="E111" i="8"/>
  <c r="G111" i="8" s="1"/>
  <c r="E104" i="8"/>
  <c r="G104" i="8" s="1"/>
  <c r="E178" i="8"/>
  <c r="G178" i="8" s="1"/>
  <c r="E25" i="8"/>
  <c r="G25" i="8" s="1"/>
  <c r="E53" i="8"/>
  <c r="G53" i="8" s="1"/>
  <c r="E105" i="8"/>
  <c r="G105" i="8" s="1"/>
  <c r="E118" i="8"/>
  <c r="G118" i="8" s="1"/>
  <c r="E126" i="8"/>
  <c r="G126" i="8" s="1"/>
  <c r="E116" i="8"/>
  <c r="G116" i="8" s="1"/>
  <c r="E156" i="8"/>
  <c r="G156" i="8" s="1"/>
  <c r="E27" i="8"/>
  <c r="G27" i="8" s="1"/>
  <c r="E141" i="8"/>
  <c r="G141" i="8" s="1"/>
  <c r="E85" i="8"/>
  <c r="G85" i="8" s="1"/>
  <c r="E195" i="8"/>
  <c r="G195" i="8" s="1"/>
  <c r="E157" i="8"/>
  <c r="G157" i="8" s="1"/>
  <c r="E149" i="8"/>
  <c r="G149" i="8" s="1"/>
  <c r="E72" i="8"/>
  <c r="G72" i="8" s="1"/>
  <c r="E177" i="8"/>
  <c r="G177" i="8" s="1"/>
  <c r="E73" i="8"/>
  <c r="G73" i="8" s="1"/>
  <c r="E113" i="8"/>
  <c r="G113" i="8" s="1"/>
  <c r="E232" i="8"/>
  <c r="G232" i="8" s="1"/>
  <c r="E220" i="8"/>
  <c r="G220" i="8" s="1"/>
  <c r="E189" i="8"/>
  <c r="G189" i="8" s="1"/>
  <c r="E121" i="8"/>
  <c r="G121" i="8" s="1"/>
  <c r="E234" i="8"/>
  <c r="G234" i="8" s="1"/>
  <c r="E90" i="8"/>
  <c r="G90" i="8" s="1"/>
  <c r="E204" i="8"/>
  <c r="G204" i="8" s="1"/>
  <c r="E226" i="8"/>
  <c r="G226" i="8" s="1"/>
  <c r="E130" i="8"/>
  <c r="G130" i="8" s="1"/>
  <c r="E146" i="8"/>
  <c r="G146" i="8" s="1"/>
  <c r="E194" i="8"/>
  <c r="G194" i="8" s="1"/>
  <c r="E163" i="8"/>
  <c r="G163" i="8" s="1"/>
  <c r="E97" i="8"/>
  <c r="G97" i="8" s="1"/>
  <c r="E49" i="8"/>
  <c r="G49" i="8" s="1"/>
  <c r="E92" i="8"/>
  <c r="G92" i="8" s="1"/>
  <c r="E20" i="8"/>
  <c r="G20" i="8" s="1"/>
  <c r="E205" i="8"/>
  <c r="G205" i="8" s="1"/>
  <c r="E127" i="8"/>
  <c r="G127" i="8" s="1"/>
  <c r="E79" i="8"/>
  <c r="G79" i="8" s="1"/>
  <c r="E122" i="8"/>
  <c r="G122" i="8" s="1"/>
  <c r="E235" i="8"/>
  <c r="G235" i="8" s="1"/>
  <c r="E203" i="8"/>
  <c r="G203" i="8" s="1"/>
  <c r="E132" i="8"/>
  <c r="G132" i="8" s="1"/>
  <c r="E82" i="8"/>
  <c r="G82" i="8" s="1"/>
  <c r="E159" i="8"/>
  <c r="G159" i="8" s="1"/>
  <c r="E133" i="8"/>
  <c r="G133" i="8" s="1"/>
  <c r="G42" i="8"/>
  <c r="E236" i="8"/>
  <c r="G236" i="8" s="1"/>
  <c r="E61" i="8"/>
  <c r="G61" i="8" s="1"/>
  <c r="E154" i="8"/>
  <c r="G154" i="8" s="1"/>
  <c r="E123" i="8"/>
  <c r="G123" i="8" s="1"/>
  <c r="E57" i="8"/>
  <c r="G57" i="8" s="1"/>
  <c r="E114" i="8"/>
  <c r="G114" i="8" s="1"/>
  <c r="E23" i="8"/>
  <c r="G23" i="8" s="1"/>
  <c r="E206" i="8"/>
  <c r="G206" i="8" s="1"/>
  <c r="E202" i="8"/>
  <c r="G202" i="8" s="1"/>
  <c r="E108" i="8"/>
  <c r="G108" i="8" s="1"/>
  <c r="E76" i="8"/>
  <c r="G76" i="8" s="1"/>
  <c r="E135" i="8"/>
  <c r="G135" i="8" s="1"/>
  <c r="E129" i="8"/>
  <c r="G129" i="8" s="1"/>
  <c r="G94" i="8"/>
  <c r="E191" i="8"/>
  <c r="G191" i="8" s="1"/>
  <c r="E150" i="8"/>
  <c r="G150" i="8" s="1"/>
  <c r="E100" i="8"/>
  <c r="G100" i="8" s="1"/>
  <c r="E153" i="8"/>
  <c r="G153" i="8" s="1"/>
  <c r="E115" i="8"/>
  <c r="G115" i="8" s="1"/>
  <c r="E231" i="8"/>
  <c r="G231" i="8" s="1"/>
  <c r="E162" i="8"/>
  <c r="G162" i="8" s="1"/>
  <c r="E134" i="8"/>
  <c r="G134" i="8" s="1"/>
  <c r="E165" i="8"/>
  <c r="G165" i="8" s="1"/>
  <c r="E224" i="8"/>
  <c r="G224" i="8" s="1"/>
  <c r="E180" i="8"/>
  <c r="G180" i="8" s="1"/>
  <c r="E34" i="8"/>
  <c r="G34" i="8" s="1"/>
  <c r="E56" i="8"/>
  <c r="G56" i="8" s="1"/>
  <c r="E30" i="8"/>
  <c r="G30" i="8" s="1"/>
  <c r="E175" i="8"/>
  <c r="G175" i="8" s="1"/>
  <c r="E68" i="8"/>
  <c r="G68" i="8" s="1"/>
  <c r="E210" i="8"/>
  <c r="G210" i="8" s="1"/>
  <c r="E69" i="8"/>
  <c r="G69" i="8" s="1"/>
  <c r="E48" i="8"/>
  <c r="G48" i="8" s="1"/>
  <c r="E184" i="8"/>
  <c r="G184" i="8" s="1"/>
  <c r="E39" i="8"/>
  <c r="G39" i="8" s="1"/>
  <c r="E60" i="8"/>
  <c r="G60" i="8" s="1"/>
  <c r="E65" i="8"/>
  <c r="G65" i="8" s="1"/>
  <c r="E176" i="8"/>
  <c r="G176" i="8" s="1"/>
  <c r="E107" i="8"/>
  <c r="G107" i="8" s="1"/>
  <c r="E31" i="8"/>
  <c r="G31" i="8" s="1"/>
  <c r="E218" i="8"/>
  <c r="G218" i="8" s="1"/>
  <c r="E119" i="8"/>
  <c r="G119" i="8" s="1"/>
  <c r="E197" i="8"/>
  <c r="G197" i="8" s="1"/>
  <c r="E233" i="8"/>
  <c r="G233" i="8" s="1"/>
  <c r="E51" i="8"/>
  <c r="G51" i="8" s="1"/>
  <c r="E192" i="8"/>
  <c r="G192" i="8" s="1"/>
  <c r="E212" i="8"/>
  <c r="G212" i="8" s="1"/>
  <c r="E181" i="8"/>
  <c r="G181" i="8" s="1"/>
  <c r="E102" i="8"/>
  <c r="G102" i="8" s="1"/>
  <c r="E182" i="8"/>
  <c r="G182" i="8" s="1"/>
  <c r="E142" i="8"/>
  <c r="G142" i="8" s="1"/>
  <c r="E217" i="8"/>
  <c r="G217" i="8" s="1"/>
  <c r="E229" i="8"/>
  <c r="G229" i="8" s="1"/>
  <c r="E112" i="8"/>
  <c r="G112" i="8" s="1"/>
  <c r="E87" i="8"/>
  <c r="G87" i="8" s="1"/>
  <c r="E213" i="8"/>
  <c r="G213" i="8" s="1"/>
  <c r="E91" i="8"/>
  <c r="G91" i="8" s="1"/>
  <c r="E50" i="8"/>
  <c r="G50" i="8" s="1"/>
  <c r="E140" i="8"/>
  <c r="G140" i="8" s="1"/>
  <c r="G45" i="8"/>
  <c r="E35" i="8"/>
  <c r="G35" i="8" s="1"/>
  <c r="E228" i="8"/>
  <c r="G228" i="8" s="1"/>
  <c r="E161" i="8"/>
  <c r="G161" i="8" s="1"/>
  <c r="E174" i="8"/>
  <c r="G174" i="8" s="1"/>
  <c r="E26" i="8"/>
  <c r="G26" i="8" s="1"/>
  <c r="E74" i="8"/>
  <c r="G74" i="8" s="1"/>
  <c r="E152" i="8"/>
  <c r="G152" i="8" s="1"/>
  <c r="E223" i="8"/>
  <c r="G223" i="8" s="1"/>
  <c r="E145" i="8"/>
  <c r="G145" i="8" s="1"/>
  <c r="E190" i="8"/>
  <c r="G190" i="8" s="1"/>
  <c r="E98" i="8"/>
  <c r="G98" i="8" s="1"/>
  <c r="E83" i="8"/>
  <c r="G83" i="8" s="1"/>
  <c r="E138" i="8"/>
  <c r="G138" i="8" s="1"/>
  <c r="E183" i="8"/>
  <c r="G183" i="8" s="1"/>
  <c r="E24" i="8"/>
  <c r="G24" i="8" s="1"/>
  <c r="E103" i="8"/>
  <c r="G103" i="8" s="1"/>
  <c r="E124" i="8"/>
  <c r="G124" i="8" s="1"/>
  <c r="E19" i="8"/>
  <c r="G19" i="8" s="1"/>
  <c r="E89" i="8"/>
  <c r="G89" i="8" s="1"/>
  <c r="E88" i="8"/>
  <c r="G88" i="8" s="1"/>
  <c r="E117" i="8"/>
  <c r="G117" i="8" s="1"/>
  <c r="E64" i="8"/>
  <c r="G64" i="8" s="1"/>
  <c r="E75" i="8"/>
  <c r="G75" i="8" s="1"/>
  <c r="E200" i="8"/>
  <c r="G200" i="8" s="1"/>
  <c r="E44" i="8"/>
  <c r="G44" i="8" s="1"/>
  <c r="E33" i="9"/>
  <c r="G33" i="9" s="1"/>
  <c r="G223" i="7"/>
  <c r="E27" i="9"/>
  <c r="E19" i="9"/>
  <c r="E28" i="9" l="1"/>
  <c r="G37" i="8"/>
  <c r="G46" i="8" s="1"/>
  <c r="E46" i="8"/>
  <c r="G11" i="9"/>
  <c r="G19" i="9"/>
  <c r="G238" i="8"/>
  <c r="E238" i="8"/>
  <c r="G36" i="8"/>
  <c r="E36" i="8"/>
  <c r="G34" i="9"/>
  <c r="E34" i="9"/>
  <c r="E35" i="9" l="1"/>
  <c r="G28" i="9"/>
  <c r="G35" i="9" s="1"/>
  <c r="E239" i="8"/>
  <c r="G239" i="8"/>
  <c r="G6" i="11" l="1"/>
  <c r="H6" i="11" s="1"/>
  <c r="E11" i="11"/>
  <c r="D11" i="11"/>
  <c r="G11" i="11" l="1"/>
  <c r="H11" i="11" s="1"/>
  <c r="H15" i="12" l="1"/>
  <c r="H19" i="12" l="1"/>
  <c r="E10" i="13" l="1"/>
  <c r="I19" i="12"/>
  <c r="H21" i="12" s="1"/>
</calcChain>
</file>

<file path=xl/comments1.xml><?xml version="1.0" encoding="utf-8"?>
<comments xmlns="http://schemas.openxmlformats.org/spreadsheetml/2006/main">
  <authors>
    <author>HP</author>
  </authors>
  <commentList>
    <comment ref="C20" authorId="0" guid="{6C1943B2-B494-4E2D-9219-03010F14FFCA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замена 01.03.2021г.
</t>
        </r>
      </text>
    </comment>
    <comment ref="F33" authorId="0" guid="{4E592530-F83F-48EC-BD0A-20AA59E7E72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01.11.21
390+480+250+210+290+410=2030/6=339 кВт
среднемесячное значение</t>
        </r>
      </text>
    </comment>
    <comment ref="F82" authorId="0" guid="{9C2E7B66-ADAF-4BE5-A700-7D7508C85F2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195+245+175+215+210+185=1225/6=205 среднемесячное значение
</t>
        </r>
      </text>
    </comment>
    <comment ref="F92" authorId="0" guid="{C733D47D-0C6D-4B33-BC27-7FF598D283F0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01.04.21
90+120+105+80+120+50=565/6=94,1666(95кВт)
</t>
        </r>
        <r>
          <rPr>
            <b/>
            <sz val="9"/>
            <color indexed="81"/>
            <rFont val="Tahoma"/>
            <family val="2"/>
            <charset val="204"/>
          </rPr>
          <t>HP: 10080кВт 
с 04.21 - 03.22 (12*95)=1140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07" authorId="0" guid="{775F8D37-A6BD-484B-A9DA-89D5B61C072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март 20</t>
        </r>
      </text>
    </comment>
    <comment ref="G107" authorId="0" guid="{84E89638-1BF3-4E5C-BA6C-04DF56FEE17F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11055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F51" authorId="0" guid="{D37B41A7-1E3A-4789-B796-9A6A1E2EB490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170+180+270+200+250+260=1330/6=222 среднемесячное значение
</t>
        </r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30квт за 4 дня
</t>
        </r>
      </text>
    </comment>
    <comment ref="F61" authorId="0" guid="{BEC986C2-9711-4357-BDA5-1E94CB47A2D8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135+180+165+190+200+185=1055/6=176 среднемесячное значение
</t>
        </r>
      </text>
    </comment>
    <comment ref="F64" authorId="0" guid="{41E8F0F0-8660-47D9-B41D-FA082A84142B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Май 2022
60+85+90+200+165+185=785/6=131 кВт среднемесячное значение
</t>
        </r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18квт за 4 дня
</t>
        </r>
      </text>
    </comment>
    <comment ref="F71" authorId="0" guid="{9D7F8CED-6203-4543-82FB-5F2ABD93608C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01.01.2022
485+405+320+445+240+680=2575/430 среднемесячное значение
</t>
        </r>
      </text>
    </comment>
    <comment ref="F76" authorId="0" guid="{2FDBF6F7-7DA8-4D6C-9DB1-F7432DA36FB2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01.09.20
(260+187+306+306+285+250)/6=</t>
        </r>
        <r>
          <rPr>
            <b/>
            <sz val="9"/>
            <color indexed="81"/>
            <rFont val="Tahoma"/>
            <family val="2"/>
            <charset val="204"/>
          </rPr>
          <t>266</t>
        </r>
        <r>
          <rPr>
            <sz val="9"/>
            <color indexed="81"/>
            <rFont val="Tahoma"/>
            <family val="2"/>
            <charset val="204"/>
          </rPr>
          <t xml:space="preserve"> среднемесячное 
авг,сент,окт,нояб. было выставлено 0+192*3 = </t>
        </r>
        <r>
          <rPr>
            <b/>
            <sz val="9"/>
            <color indexed="81"/>
            <rFont val="Tahoma"/>
            <family val="2"/>
            <charset val="204"/>
          </rPr>
          <t>576</t>
        </r>
        <r>
          <rPr>
            <sz val="9"/>
            <color indexed="81"/>
            <rFont val="Tahoma"/>
            <family val="2"/>
            <charset val="204"/>
          </rPr>
          <t xml:space="preserve">
доставить за авг,сент,окт,нояб. = (265*4)-576 = </t>
        </r>
        <r>
          <rPr>
            <b/>
            <sz val="9"/>
            <color indexed="81"/>
            <rFont val="Tahoma"/>
            <family val="2"/>
            <charset val="204"/>
          </rPr>
          <t>484</t>
        </r>
        <r>
          <rPr>
            <sz val="9"/>
            <color indexed="81"/>
            <rFont val="Tahoma"/>
            <family val="2"/>
            <charset val="204"/>
          </rPr>
          <t xml:space="preserve">
перерасчет за 01.09. по 04.21, за дек,янв,февр,март выставлен норматив + повышающ. коэфиц. (345+172,5)*4+576= 2646-(266*9)= </t>
        </r>
        <r>
          <rPr>
            <b/>
            <sz val="9"/>
            <color indexed="81"/>
            <rFont val="Tahoma"/>
            <family val="2"/>
            <charset val="204"/>
          </rPr>
          <t>-261 кВт</t>
        </r>
      </text>
    </comment>
    <comment ref="F95" authorId="0" guid="{EC4C68FC-1AD3-4A34-99D4-AF9C208EAED4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01.01.2022
35+165+260+255+360+245=1320/6=220 среднемесячное показание
</t>
        </r>
      </text>
    </comment>
    <comment ref="G114" authorId="0" guid="{48941F0A-0AE2-4644-88C2-03366F7131C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34475
</t>
        </r>
      </text>
    </comment>
    <comment ref="F169" authorId="0" guid="{6C971EDF-4224-48F8-BCC1-B805AECD540A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01.10.22
265+125+135+215+160+5=905/6=151 кВт среднемесячное значение
</t>
        </r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21квт за 4 дня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D69" authorId="0" guid="{B05BD4A9-DF20-413A-A93D-FF266558066C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
</t>
        </r>
      </text>
    </comment>
    <comment ref="E69" authorId="0" guid="{7B8EEF60-5A59-4A41-9B73-0F47C79E1942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</t>
        </r>
      </text>
    </comment>
  </commentList>
</comments>
</file>

<file path=xl/comments4.xml><?xml version="1.0" encoding="utf-8"?>
<comments xmlns="http://schemas.openxmlformats.org/spreadsheetml/2006/main">
  <authors>
    <author>Бухгалтер</author>
  </authors>
  <commentList>
    <comment ref="C4" authorId="0" guid="{07375CC3-3093-46F3-AEFB-9447E337579B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</commentList>
</comments>
</file>

<file path=xl/sharedStrings.xml><?xml version="1.0" encoding="utf-8"?>
<sst xmlns="http://schemas.openxmlformats.org/spreadsheetml/2006/main" count="2326" uniqueCount="2017">
  <si>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</si>
  <si>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</si>
  <si>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</si>
  <si>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</si>
  <si>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</si>
  <si>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</si>
  <si>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</si>
  <si>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</si>
  <si>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</si>
  <si>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</si>
  <si>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</si>
  <si>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</si>
  <si>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Лифт,освещение лестнич_маршей, вентилятор машин_отделения (АВР)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</si>
  <si>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</si>
  <si>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</si>
  <si>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</si>
  <si>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Итого:</t>
  </si>
  <si>
    <t>Всего:</t>
  </si>
  <si>
    <t>ВНС Ввод №1(лев.)</t>
  </si>
  <si>
    <t>ВНС Ввод №2 (правый)</t>
  </si>
  <si>
    <t>ИТП Ввод №1(лев.)</t>
  </si>
  <si>
    <t>ИТП Ввод №2 (правый)</t>
  </si>
  <si>
    <t>Электрощитовая корпус 1</t>
  </si>
  <si>
    <t>№№</t>
  </si>
  <si>
    <t>Наименование помещения</t>
  </si>
  <si>
    <t>МОП кВт</t>
  </si>
  <si>
    <t>Площадь, кв.м.</t>
  </si>
  <si>
    <t xml:space="preserve">Нежилые помещения </t>
  </si>
  <si>
    <t>Корпус 2</t>
  </si>
  <si>
    <t>01/с.1-Ф     эт.1/дв.10</t>
  </si>
  <si>
    <t xml:space="preserve">Бурдина Ольга Раф.                          8-915-221-32-52    </t>
  </si>
  <si>
    <t>02/с.1/2-Ф      эт.1/дв.8</t>
  </si>
  <si>
    <t>Березовская Д.В.                  8-916-263-34-32                  д.т. 570-60-59</t>
  </si>
  <si>
    <t>03/с.2-Ф      эт.1/дв.5</t>
  </si>
  <si>
    <t>Литвак Г.А.                               8-910-409-71-20                        573-09-50</t>
  </si>
  <si>
    <t>04/с.1-Г                 эт.2/дв.23</t>
  </si>
  <si>
    <t>Юрова Л.П.                                   573-41-00</t>
  </si>
  <si>
    <t>05/с.2-Ф  эт.2/дв.24</t>
  </si>
  <si>
    <t>Ходыкина Г.И.                      796-50-79</t>
  </si>
  <si>
    <t>06/с.2-Ф                  эт.2/дв.3</t>
  </si>
  <si>
    <t>Дробенко В.П.                                         8-916-343-59-03</t>
  </si>
  <si>
    <t>07/с.3-Г                   эт.2/дв.0-3</t>
  </si>
  <si>
    <t>Минстрой Станислав                       8 903 773 51 01</t>
  </si>
  <si>
    <t>08/с.2-Г                    эт.2/дв.2*</t>
  </si>
  <si>
    <t>Ладонина М.Ф.                                         8-903-111-97-05                   аренда_ 8 903 111 97 05</t>
  </si>
  <si>
    <t>09/с.3-Ф    эт.1/дв.11</t>
  </si>
  <si>
    <t>Сафронова Г.И.                      507-66-64</t>
  </si>
  <si>
    <t>12/с.3-Ф                  эт.2/дв.2</t>
  </si>
  <si>
    <t>Пронина Н.В.                         Олег Валер.   728-01-43</t>
  </si>
  <si>
    <t>13/с.3-Ф   эт.2/дв.1;2</t>
  </si>
  <si>
    <t>Клемешева Л.М.                    8-916-173-83-93</t>
  </si>
  <si>
    <t>18/с.3-Г                      эт.2/дв.4</t>
  </si>
  <si>
    <t>Чепыжова Т.А.                    518-36-88</t>
  </si>
  <si>
    <t>19/с.3-Ф    эт.1/дв.13</t>
  </si>
  <si>
    <t>14/с.4/5-Ф  эт.2/дв.15;22</t>
  </si>
  <si>
    <t>Кочерженко И.С.                   545-28-83</t>
  </si>
  <si>
    <t>15/с.5-Ф  эт.2/дв.21</t>
  </si>
  <si>
    <t xml:space="preserve">Кавыршин С.В.                   494-93-66  </t>
  </si>
  <si>
    <t>16/с.5-Г                      эт.2/дв.1</t>
  </si>
  <si>
    <t>Вьюшин Н.Ю.                         8-903-202-30-24</t>
  </si>
  <si>
    <t>17/с.4-Г                   эт.2/дв.2</t>
  </si>
  <si>
    <t>Сафроненко Б.Б.                    8-903-126-99-87</t>
  </si>
  <si>
    <t>10/с.5-Ф    эт.1/дв.17;18</t>
  </si>
  <si>
    <t xml:space="preserve">Волчихина О.А.                        8-909-901-63-32 </t>
  </si>
  <si>
    <t>11/с.5-Ф   эт.2/дв.26</t>
  </si>
  <si>
    <t>Ганибов Заур                             8-916-200-53-07</t>
  </si>
  <si>
    <t>№ 19 -двор                эл.щит. №2</t>
  </si>
  <si>
    <t xml:space="preserve">№ 20 - с.4-Ф      эт.1/дв 11 </t>
  </si>
  <si>
    <t>№ 21-с.3-Ф    эт.1/дв.13</t>
  </si>
  <si>
    <t>б/н-с.3-Гараж   подвал /дв.1</t>
  </si>
  <si>
    <t>Имамов Марсель                             8 916 167 73 61</t>
  </si>
  <si>
    <t>Корпус 1</t>
  </si>
  <si>
    <t xml:space="preserve">01/Лев.крыло   эт.1/эл.авт. № </t>
  </si>
  <si>
    <t>Долгов Иван Алексеев.  768-58-93</t>
  </si>
  <si>
    <t xml:space="preserve">02/Лев.крыло   эт.1/эл.авт. №1 </t>
  </si>
  <si>
    <t>Корнеев Сергей Виктор.          505-00-08</t>
  </si>
  <si>
    <t xml:space="preserve">03/Лев.крыло   эт.1/эл.авт. № </t>
  </si>
  <si>
    <t>Ширяев Павел Валер.          8-916-193-29-84</t>
  </si>
  <si>
    <t>05/Фасад     эт.1/эл.авт. № 5</t>
  </si>
  <si>
    <t xml:space="preserve">Карпов Сергей Борис.                          999-98-46    </t>
  </si>
  <si>
    <t>06/Фасад     эт.1/эл.авт. № 7</t>
  </si>
  <si>
    <t xml:space="preserve">Урванцева Ирина Анат.                          8-906-734-12-44    </t>
  </si>
  <si>
    <t>Корпус 6</t>
  </si>
  <si>
    <r>
      <t>Этаж 1</t>
    </r>
    <r>
      <rPr>
        <sz val="8"/>
        <rFont val="Arial Cyr"/>
        <charset val="204"/>
      </rPr>
      <t xml:space="preserve"> (к. 1)  лев. Крыло</t>
    </r>
  </si>
  <si>
    <t>ОСАО  "Ресо-Гарантия"    730-30-00 д.4088</t>
  </si>
  <si>
    <t>Этаж 1  (к. 2) прав. крыло</t>
  </si>
  <si>
    <r>
      <t xml:space="preserve">Этаж 2 </t>
    </r>
    <r>
      <rPr>
        <sz val="8"/>
        <rFont val="Arial Cyr"/>
        <charset val="204"/>
      </rPr>
      <t>(к.3,4) лев. крыло</t>
    </r>
  </si>
  <si>
    <t>Этаж 2 (к.5,6)  прав. крыло</t>
  </si>
  <si>
    <r>
      <t>Этаж 3</t>
    </r>
    <r>
      <rPr>
        <sz val="8"/>
        <rFont val="Arial Cyr"/>
        <charset val="204"/>
      </rPr>
      <t xml:space="preserve"> (к.7 налево/слева)</t>
    </r>
  </si>
  <si>
    <t xml:space="preserve">Просторов Александр        797-46-33/34 </t>
  </si>
  <si>
    <t>Этаж 3 (к.8)          налево/справа</t>
  </si>
  <si>
    <t xml:space="preserve">Верницкий Герман               8 910 002 20 02 </t>
  </si>
  <si>
    <t>Этаж 3 (к.9)                  направо/слева</t>
  </si>
  <si>
    <t xml:space="preserve">Скуратовский Р.И. </t>
  </si>
  <si>
    <t>Этаж 3 (к.10)                 направо/справа</t>
  </si>
  <si>
    <t>Марчук Алексей Павл.         580-03-86</t>
  </si>
  <si>
    <r>
      <t xml:space="preserve">Этаж 4 </t>
    </r>
    <r>
      <rPr>
        <sz val="8"/>
        <rFont val="Arial Cyr"/>
        <charset val="204"/>
      </rPr>
      <t xml:space="preserve"> (к.11)          налево/слева</t>
    </r>
  </si>
  <si>
    <t>Этаж 4 (к.12)            налево/справа</t>
  </si>
  <si>
    <t>Гасилов Виктор Роман.                                    8-916-758-72-29</t>
  </si>
  <si>
    <t>Этаж 4 (к.13)         направо/слева</t>
  </si>
  <si>
    <t>Марчук Алексей Павл.           8-903-125-08-11</t>
  </si>
  <si>
    <t>Этаж 4 (к.14 )       направо/справа</t>
  </si>
  <si>
    <t>ТСЖ "Дубки" - гаражи</t>
  </si>
  <si>
    <t>Ворота, будка охраны</t>
  </si>
  <si>
    <t>Корп 4 и 5</t>
  </si>
  <si>
    <t>Возрождение</t>
  </si>
  <si>
    <t>ВСК</t>
  </si>
  <si>
    <t>Копейка</t>
  </si>
  <si>
    <t>Кочерженко</t>
  </si>
  <si>
    <t>Иванов</t>
  </si>
  <si>
    <t>Карташева М.Л.</t>
  </si>
  <si>
    <t>Волович Т.А.</t>
  </si>
  <si>
    <t>Бучарская М.В.</t>
  </si>
  <si>
    <t>Данилова Л.С.</t>
  </si>
  <si>
    <t>Белобородов А.О.</t>
  </si>
  <si>
    <t>Махмудов А.А.</t>
  </si>
  <si>
    <t>Фатуев С.Ю.</t>
  </si>
  <si>
    <t>Мартынова К.В.</t>
  </si>
  <si>
    <t>Джилавян Г.А.</t>
  </si>
  <si>
    <t>Белякова Р.М.</t>
  </si>
  <si>
    <t>Суранов В.С.</t>
  </si>
  <si>
    <t>Трапезникова Т.Л.</t>
  </si>
  <si>
    <t>Штилс Е.В.</t>
  </si>
  <si>
    <t>Герасимова Г.Н.</t>
  </si>
  <si>
    <t>Каменко Д.М.</t>
  </si>
  <si>
    <t>Миронов В.А.</t>
  </si>
  <si>
    <t>Габуния Р.О.</t>
  </si>
  <si>
    <t>Кашник В.</t>
  </si>
  <si>
    <t>Юрченко Н.В.</t>
  </si>
  <si>
    <t>Пудов Ю.А.</t>
  </si>
  <si>
    <t>Политова Л.А.</t>
  </si>
  <si>
    <t>Фатеева Е.П.</t>
  </si>
  <si>
    <t>Безиров А.Б.</t>
  </si>
  <si>
    <t>Журба О.П.</t>
  </si>
  <si>
    <t>Боброва Е.В.</t>
  </si>
  <si>
    <t>Терегулов В.А.</t>
  </si>
  <si>
    <t>Берченко Л.Е.</t>
  </si>
  <si>
    <t>Яблокова Е.К.</t>
  </si>
  <si>
    <t>Андрюшева Ю.В.</t>
  </si>
  <si>
    <t>Шихатова Е.А.</t>
  </si>
  <si>
    <t>Алексеев А.Н.</t>
  </si>
  <si>
    <t>Антосиков С.А.</t>
  </si>
  <si>
    <t>Улановкая В.А.</t>
  </si>
  <si>
    <t>Гзогян Г.С.</t>
  </si>
  <si>
    <t>Веропотвельян М.П.</t>
  </si>
  <si>
    <t xml:space="preserve">Баландин Н.А. </t>
  </si>
  <si>
    <t>Саликова Ю.В.</t>
  </si>
  <si>
    <t>Павлов Н.В.</t>
  </si>
  <si>
    <t>Ипатова И.Ю.</t>
  </si>
  <si>
    <t>Алихманов А.А.</t>
  </si>
  <si>
    <t>Володин Д.Г.</t>
  </si>
  <si>
    <t>Алмурадов А.А.</t>
  </si>
  <si>
    <t>Ашуров Е.Г.</t>
  </si>
  <si>
    <t>Хольнов А.И.</t>
  </si>
  <si>
    <t>Хольнова О.В.</t>
  </si>
  <si>
    <t>Долгушина И.В.</t>
  </si>
  <si>
    <t>Васильева Н.Е.</t>
  </si>
  <si>
    <t>Емуович В.</t>
  </si>
  <si>
    <t>Кинд Е.Ю.</t>
  </si>
  <si>
    <t>Симонян А.П.</t>
  </si>
  <si>
    <t xml:space="preserve">Зарубин Д.С.                 </t>
  </si>
  <si>
    <t>1/53</t>
  </si>
  <si>
    <t>Семенюк В.В.</t>
  </si>
  <si>
    <t>Борисанова В.А.</t>
  </si>
  <si>
    <t>Малышева Е.А.</t>
  </si>
  <si>
    <t>Забродина Л.Ю.</t>
  </si>
  <si>
    <t>Булочников М.Е.</t>
  </si>
  <si>
    <t>Барсегян Н.К.</t>
  </si>
  <si>
    <t>Казакова И.А.</t>
  </si>
  <si>
    <t>Добролович О.В.</t>
  </si>
  <si>
    <t>Уварова И.А.</t>
  </si>
  <si>
    <t>Марусеев С.И.</t>
  </si>
  <si>
    <t>Шушеров О.С.</t>
  </si>
  <si>
    <t>Смирнов М.И.</t>
  </si>
  <si>
    <t>Ивлева О.В.</t>
  </si>
  <si>
    <t>Тарасова Н.Е.</t>
  </si>
  <si>
    <t>Одноверченко Т.А.</t>
  </si>
  <si>
    <t>Булгаков Н.</t>
  </si>
  <si>
    <t>Юдичев И.</t>
  </si>
  <si>
    <t>Черницын В.Н.</t>
  </si>
  <si>
    <t>Триполева Т.Н.</t>
  </si>
  <si>
    <t>Мизинчикова Г.Б.</t>
  </si>
  <si>
    <t>Маметова Т.Р.</t>
  </si>
  <si>
    <t>Тришкина Л.В.</t>
  </si>
  <si>
    <t>Чумак В.Н.</t>
  </si>
  <si>
    <t>Крюков А.Н.</t>
  </si>
  <si>
    <t>Пименов В.И.</t>
  </si>
  <si>
    <t>Джутов А.М.</t>
  </si>
  <si>
    <t>Филатова И.В.</t>
  </si>
  <si>
    <t>Малеев Б.В.</t>
  </si>
  <si>
    <t>Голенцов Б.И.</t>
  </si>
  <si>
    <t>Олефиренко А.Ф.</t>
  </si>
  <si>
    <t>Гонгаров А.А.</t>
  </si>
  <si>
    <t>Демченко И.А.</t>
  </si>
  <si>
    <t>Пашян А.С.</t>
  </si>
  <si>
    <t>Назарова В.Г.</t>
  </si>
  <si>
    <t>Рудных М.Л.</t>
  </si>
  <si>
    <t>Поторока Ю.В.</t>
  </si>
  <si>
    <t>Вилков А.В.</t>
  </si>
  <si>
    <t>Шагинов О.М.</t>
  </si>
  <si>
    <t>Зелепукин И.В.</t>
  </si>
  <si>
    <t>Ревенко М.В.</t>
  </si>
  <si>
    <t>Шабунина Н.И.</t>
  </si>
  <si>
    <t>Иодковская М.П.</t>
  </si>
  <si>
    <t>Соколова С.В.</t>
  </si>
  <si>
    <t>Сабина Д.В.</t>
  </si>
  <si>
    <t>Сумароков М.В.</t>
  </si>
  <si>
    <t>Дашкова Н.А.</t>
  </si>
  <si>
    <t>Куликова З.И.</t>
  </si>
  <si>
    <t>Гусихин А.В.</t>
  </si>
  <si>
    <t>Мерясев С.М.</t>
  </si>
  <si>
    <t>Новиков Н.Н.</t>
  </si>
  <si>
    <t>Коган А.Г.</t>
  </si>
  <si>
    <t>Сарапин П.Е.</t>
  </si>
  <si>
    <t>Дробенко В.П.</t>
  </si>
  <si>
    <t>Мусаев К.А.</t>
  </si>
  <si>
    <t>Воеводин М.А.</t>
  </si>
  <si>
    <t>Чикова О.В.</t>
  </si>
  <si>
    <t>Имамов М.М.</t>
  </si>
  <si>
    <t>Химкинское СМУ</t>
  </si>
  <si>
    <t>Абдрахманов А.Г.</t>
  </si>
  <si>
    <t>Гаспарян Э.Х.</t>
  </si>
  <si>
    <t>Орлова И.В.</t>
  </si>
  <si>
    <t>Померанцев Л.Л.</t>
  </si>
  <si>
    <t>Колесников В.А.</t>
  </si>
  <si>
    <t>Петров Ю.Д.</t>
  </si>
  <si>
    <t>Сивохо Л.Л.</t>
  </si>
  <si>
    <t>Курицына В.А.</t>
  </si>
  <si>
    <t>Вершинин А.В.</t>
  </si>
  <si>
    <t>Техан В.С.</t>
  </si>
  <si>
    <t>Джибути Б.Я.</t>
  </si>
  <si>
    <t>Корнеев С.В.</t>
  </si>
  <si>
    <t>Багапов Р.Г.</t>
  </si>
  <si>
    <t>Солодкина О.В.</t>
  </si>
  <si>
    <t>Карташова И.В.</t>
  </si>
  <si>
    <t>Приспешкин А.В.</t>
  </si>
  <si>
    <t>Клемешева Л.М.</t>
  </si>
  <si>
    <t>Добролович О.Л.</t>
  </si>
  <si>
    <t>Сизикова М.А.</t>
  </si>
  <si>
    <t>Карпушина Т.А.</t>
  </si>
  <si>
    <t>Чиназиров А.А.</t>
  </si>
  <si>
    <t>Борисова Э.В.</t>
  </si>
  <si>
    <t>Малина К.В.</t>
  </si>
  <si>
    <t>Паньшева И.С.</t>
  </si>
  <si>
    <t>Золотарев М.И.</t>
  </si>
  <si>
    <t>Соловьева Е.В.</t>
  </si>
  <si>
    <t>Нестерова Е.В.</t>
  </si>
  <si>
    <t>Велиев М.О.</t>
  </si>
  <si>
    <t>Амбарян А.М.</t>
  </si>
  <si>
    <t>Лисичкина Н.А.</t>
  </si>
  <si>
    <t>Лисичкин В.А.</t>
  </si>
  <si>
    <t>Гаврилова О.М.</t>
  </si>
  <si>
    <t>Аверина Е.В.</t>
  </si>
  <si>
    <t>Сизых С.И.</t>
  </si>
  <si>
    <t>Джерук И.И.</t>
  </si>
  <si>
    <t>Никуленко О.Д.</t>
  </si>
  <si>
    <t>Синицына Е.Н.</t>
  </si>
  <si>
    <t>Мусаева С.К.</t>
  </si>
  <si>
    <t xml:space="preserve">Казанцева </t>
  </si>
  <si>
    <t>Денисов К.В.</t>
  </si>
  <si>
    <t>Щукин В.В.</t>
  </si>
  <si>
    <t>Фандеева Т.А.</t>
  </si>
  <si>
    <t>Тазитдинова Р.Я.</t>
  </si>
  <si>
    <t>Рябова С.М.</t>
  </si>
  <si>
    <t>Игнатов Н.Л.</t>
  </si>
  <si>
    <t>Соколова А.А.</t>
  </si>
  <si>
    <t>Крыхтин В.В.</t>
  </si>
  <si>
    <t>Рагин Э.Э.</t>
  </si>
  <si>
    <t>Лагунова Е.Е.</t>
  </si>
  <si>
    <t>Булатова Л.И.</t>
  </si>
  <si>
    <t>Колобов Д.В.</t>
  </si>
  <si>
    <t>Козлов С.Н.</t>
  </si>
  <si>
    <t>Агапов В.К.</t>
  </si>
  <si>
    <t>Тремасов А.Н.</t>
  </si>
  <si>
    <t>Антонович О.Н.</t>
  </si>
  <si>
    <t>Йелкикалан Ш.</t>
  </si>
  <si>
    <t>Марков И.А.</t>
  </si>
  <si>
    <t>Солодова Л.Н.</t>
  </si>
  <si>
    <t>Рудавин А.А.</t>
  </si>
  <si>
    <t xml:space="preserve">Носов Н.А.  </t>
  </si>
  <si>
    <t>Иванова Г.Ю.</t>
  </si>
  <si>
    <t>Масловский А.И.</t>
  </si>
  <si>
    <t>Орлов С.Е.</t>
  </si>
  <si>
    <t>Левашина Г.А.</t>
  </si>
  <si>
    <t>Орлова С.З.</t>
  </si>
  <si>
    <t>Сергиенко А.В.</t>
  </si>
  <si>
    <t>5/ 186</t>
  </si>
  <si>
    <t>Миловидова Л.И.</t>
  </si>
  <si>
    <t>Панин А.А.</t>
  </si>
  <si>
    <t>Хурцев В.В.</t>
  </si>
  <si>
    <t>Безуглова Н.П.</t>
  </si>
  <si>
    <t>Жулина Ж.Н.</t>
  </si>
  <si>
    <t>Басс М.В.</t>
  </si>
  <si>
    <t>Шендрикова И.А.</t>
  </si>
  <si>
    <t>Шихов А.С.</t>
  </si>
  <si>
    <t xml:space="preserve">Макарян К.Х.            </t>
  </si>
  <si>
    <t>Шатыркина Е.А.</t>
  </si>
  <si>
    <t xml:space="preserve">Юрковская З.В.        </t>
  </si>
  <si>
    <t>Романовский С.В.</t>
  </si>
  <si>
    <t xml:space="preserve">Карбышев С.А.        </t>
  </si>
  <si>
    <t xml:space="preserve">Павлова  Н.Е.           </t>
  </si>
  <si>
    <t xml:space="preserve">Макаева Р.А.            </t>
  </si>
  <si>
    <t xml:space="preserve">Акулин В.И.             </t>
  </si>
  <si>
    <t xml:space="preserve">Пестряков А.Н.        </t>
  </si>
  <si>
    <t xml:space="preserve">Павлюк Ю.А.                </t>
  </si>
  <si>
    <t xml:space="preserve">Каграманов А.Р.      </t>
  </si>
  <si>
    <t xml:space="preserve">Ванькович А. А.            </t>
  </si>
  <si>
    <t>Каграманова И.М.</t>
  </si>
  <si>
    <t xml:space="preserve">Тропинин Д.Н.              </t>
  </si>
  <si>
    <t xml:space="preserve">Чижова Э.В.       </t>
  </si>
  <si>
    <t xml:space="preserve">Хорольский Р.А.      </t>
  </si>
  <si>
    <t xml:space="preserve">Самонова С.Б.         </t>
  </si>
  <si>
    <t xml:space="preserve">Сокирко В.А.             </t>
  </si>
  <si>
    <t xml:space="preserve">Хоточкин С.В.           </t>
  </si>
  <si>
    <t xml:space="preserve">Молодцов С.М.        </t>
  </si>
  <si>
    <t xml:space="preserve">Горбатых А.И.          </t>
  </si>
  <si>
    <t xml:space="preserve">Большаков Д.В.                </t>
  </si>
  <si>
    <t xml:space="preserve">Шульга Е.В.             </t>
  </si>
  <si>
    <t>Мозалева А.С.</t>
  </si>
  <si>
    <t>Мурашова Л.В.</t>
  </si>
  <si>
    <t>Афонина В.А.</t>
  </si>
  <si>
    <t>Власов А.Г.</t>
  </si>
  <si>
    <t>Политаев И.П.</t>
  </si>
  <si>
    <t>Бутенко И.П.</t>
  </si>
  <si>
    <t xml:space="preserve">Егин А.П. </t>
  </si>
  <si>
    <t>Керопян Н.Н.</t>
  </si>
  <si>
    <t xml:space="preserve">Богословский В.А. </t>
  </si>
  <si>
    <t xml:space="preserve">Тучин А.В.      </t>
  </si>
  <si>
    <t>Немова Е.И.</t>
  </si>
  <si>
    <t>Шабашова В.В.</t>
  </si>
  <si>
    <t xml:space="preserve">Захаящева В.В.           </t>
  </si>
  <si>
    <t>Младенец И.В.</t>
  </si>
  <si>
    <t xml:space="preserve">Дробышев Ю.В.        </t>
  </si>
  <si>
    <t>Керопян Б.Н.</t>
  </si>
  <si>
    <t xml:space="preserve">Захарина Г.И.           </t>
  </si>
  <si>
    <t>Шелепов М.Ю.          00377494</t>
  </si>
  <si>
    <t>Смецкая В.Г.</t>
  </si>
  <si>
    <t xml:space="preserve">Тарасова С.Е.           </t>
  </si>
  <si>
    <t xml:space="preserve">Трофимов Д.А.                    </t>
  </si>
  <si>
    <t xml:space="preserve">Прокопчук О.С.     </t>
  </si>
  <si>
    <t xml:space="preserve">Бердиев Р.А.            </t>
  </si>
  <si>
    <t xml:space="preserve">Алексанян А.А.       </t>
  </si>
  <si>
    <t>Куриленок А.В.</t>
  </si>
  <si>
    <t xml:space="preserve">Милованов А.В.        </t>
  </si>
  <si>
    <t xml:space="preserve">Петухов П.Н.             </t>
  </si>
  <si>
    <t xml:space="preserve">Хохлова И.Д.           </t>
  </si>
  <si>
    <t xml:space="preserve">Желоболова О.П.     </t>
  </si>
  <si>
    <t>Корнеев В.</t>
  </si>
  <si>
    <t xml:space="preserve">Петрушин  С.В.        </t>
  </si>
  <si>
    <t xml:space="preserve">Криворотенко А.С.    </t>
  </si>
  <si>
    <t xml:space="preserve">Федорова Н.В.         </t>
  </si>
  <si>
    <t>Оганесян А.Г.</t>
  </si>
  <si>
    <t>Вязев В.И.</t>
  </si>
  <si>
    <t xml:space="preserve">Алексеев Д.Н.          </t>
  </si>
  <si>
    <t xml:space="preserve">Воробьев Н.П.         </t>
  </si>
  <si>
    <t xml:space="preserve">Гудкова Е.А.             </t>
  </si>
  <si>
    <t>Устинов М.В.</t>
  </si>
  <si>
    <t xml:space="preserve">Ермолов  А.Е.     </t>
  </si>
  <si>
    <t>Лебедева Н.А.</t>
  </si>
  <si>
    <t xml:space="preserve">Медведева А.В.        </t>
  </si>
  <si>
    <t xml:space="preserve">Серова К.В.              </t>
  </si>
  <si>
    <t>Бубон М.А.</t>
  </si>
  <si>
    <t>Сайганова И.Г.</t>
  </si>
  <si>
    <t xml:space="preserve">Даниловский И.В.    </t>
  </si>
  <si>
    <t xml:space="preserve">Цедрик В.Х.       </t>
  </si>
  <si>
    <t xml:space="preserve">Ермолов Е.А.            </t>
  </si>
  <si>
    <t xml:space="preserve">Таболин В.И.             </t>
  </si>
  <si>
    <t xml:space="preserve">Комлев В.И.       </t>
  </si>
  <si>
    <t>Смагин П.И.</t>
  </si>
  <si>
    <t>Алиев Р.В.</t>
  </si>
  <si>
    <t>Волкова А.А.</t>
  </si>
  <si>
    <t>Григорьева Т.А.</t>
  </si>
  <si>
    <t xml:space="preserve">Невенгловская Л.Ю. </t>
  </si>
  <si>
    <t>Шульгина С.А.</t>
  </si>
  <si>
    <t>Козак И.М.</t>
  </si>
  <si>
    <t>Рыбаков М.Е.</t>
  </si>
  <si>
    <t>Ковалев Г.И.</t>
  </si>
  <si>
    <t>Лысенко А.В.</t>
  </si>
  <si>
    <t>Калмыков Ю.В.</t>
  </si>
  <si>
    <t>Рузанов В.П.</t>
  </si>
  <si>
    <t>Глоба Н.С.</t>
  </si>
  <si>
    <t>Ларионов А.А.</t>
  </si>
  <si>
    <t>Вержановская И.А.</t>
  </si>
  <si>
    <t>Давыдов А.В.</t>
  </si>
  <si>
    <t>Смирнов А.А.</t>
  </si>
  <si>
    <t>Гаранин Г.И.</t>
  </si>
  <si>
    <t>Чунь А.О.</t>
  </si>
  <si>
    <t>Подопригора К.В.</t>
  </si>
  <si>
    <t>Морозова Е.В.</t>
  </si>
  <si>
    <t>Новикова О.И.</t>
  </si>
  <si>
    <t>Денисюк В.А.</t>
  </si>
  <si>
    <t>Беспалова Л.В.</t>
  </si>
  <si>
    <t>Шрамов В.П.</t>
  </si>
  <si>
    <t>Самулкин С.С.</t>
  </si>
  <si>
    <t xml:space="preserve">Федотова Т.В. </t>
  </si>
  <si>
    <t>Плехова Е.В.</t>
  </si>
  <si>
    <t xml:space="preserve">Оганесов Х.Р.    </t>
  </si>
  <si>
    <t>Чурсина О.В.</t>
  </si>
  <si>
    <t>Айриян Н.И.</t>
  </si>
  <si>
    <t>Птушкин П.Г.</t>
  </si>
  <si>
    <t>Розбицкая И.И.</t>
  </si>
  <si>
    <t>Красинец Р.А.</t>
  </si>
  <si>
    <t>Горьков А.Н.</t>
  </si>
  <si>
    <t>Хваловская Е.В.</t>
  </si>
  <si>
    <t>Андреева В.А.</t>
  </si>
  <si>
    <t>Дзюба О.Е.</t>
  </si>
  <si>
    <t>Акопян С.С.</t>
  </si>
  <si>
    <t>Шушпалов А.В.</t>
  </si>
  <si>
    <t>Сергеев А.И.</t>
  </si>
  <si>
    <t>Громова В.В.</t>
  </si>
  <si>
    <t>Ларионов Б.В.</t>
  </si>
  <si>
    <t>Ефимова Ю.Ю.</t>
  </si>
  <si>
    <t>Милокостова И.Г.</t>
  </si>
  <si>
    <t>Белова С.М.</t>
  </si>
  <si>
    <t>Дзгоева М.Ш.</t>
  </si>
  <si>
    <t>Коновалова Т.В.</t>
  </si>
  <si>
    <t>Неволин А.А.</t>
  </si>
  <si>
    <t>Мельник В.А.</t>
  </si>
  <si>
    <t>Парфенова Н.Д.</t>
  </si>
  <si>
    <t>Гаспарян Н.А.</t>
  </si>
  <si>
    <t>Соколов Д.А.</t>
  </si>
  <si>
    <t>Игнатьев А.Ю.</t>
  </si>
  <si>
    <t>Светов Р.Ю.</t>
  </si>
  <si>
    <t>Микляев В.Г.</t>
  </si>
  <si>
    <t>Данилов О.Б.</t>
  </si>
  <si>
    <t>Астафьева Е.Ю.</t>
  </si>
  <si>
    <t>Свахина Н.Н.</t>
  </si>
  <si>
    <t>Шульга В.И.</t>
  </si>
  <si>
    <t>Турукин И.Г.</t>
  </si>
  <si>
    <t>Зайцев П.И.</t>
  </si>
  <si>
    <t>Иванова В.И.</t>
  </si>
  <si>
    <t>Елесин Д.В.</t>
  </si>
  <si>
    <t>Шаталкина З.И.</t>
  </si>
  <si>
    <t>Михайлов В.Н.</t>
  </si>
  <si>
    <t>Крук О.С.</t>
  </si>
  <si>
    <t>Полякова Е.Ю.</t>
  </si>
  <si>
    <t>Валиев Р.З.</t>
  </si>
  <si>
    <t>Рубашов К.Б.</t>
  </si>
  <si>
    <t>Коновалов В.В.</t>
  </si>
  <si>
    <t>Андреева О.Л.</t>
  </si>
  <si>
    <t>Перепеча Н.Н.</t>
  </si>
  <si>
    <t>Сафонов А.И.</t>
  </si>
  <si>
    <t>Ксенофонтова Е.В.</t>
  </si>
  <si>
    <t>Давыдов А.Н.</t>
  </si>
  <si>
    <t>Климова Л.В.</t>
  </si>
  <si>
    <t>Иванов Д.Н.</t>
  </si>
  <si>
    <t>Савицкая Л.Ю.</t>
  </si>
  <si>
    <t>Землякова Н.А.</t>
  </si>
  <si>
    <t>Фадеев Е.В.</t>
  </si>
  <si>
    <t>Мурашкина Л.Д.</t>
  </si>
  <si>
    <t>Киселева О.И.</t>
  </si>
  <si>
    <t>Акопян М.А.</t>
  </si>
  <si>
    <t>Барков А.В.</t>
  </si>
  <si>
    <t>Зайцева Н.И.</t>
  </si>
  <si>
    <t>Табунов И.В.</t>
  </si>
  <si>
    <t>Дряннов А.П.</t>
  </si>
  <si>
    <t>Сисемова Т.В.</t>
  </si>
  <si>
    <t>Горелик Л.Б.</t>
  </si>
  <si>
    <t>Лысенко Е.Е.</t>
  </si>
  <si>
    <t>Малахов И.Н.</t>
  </si>
  <si>
    <t>Киселева  Е.С.</t>
  </si>
  <si>
    <t>Нестеренко А.А.</t>
  </si>
  <si>
    <t>Щеглова Е.И.</t>
  </si>
  <si>
    <t>Майборода О.Г.</t>
  </si>
  <si>
    <t>Белова О.И.</t>
  </si>
  <si>
    <t>Сиянина Л.В.</t>
  </si>
  <si>
    <t>Кияшко И.В.</t>
  </si>
  <si>
    <t>Блонская Г.Н.</t>
  </si>
  <si>
    <t>Булатова Н.В.</t>
  </si>
  <si>
    <t>Антонова Ю.В.</t>
  </si>
  <si>
    <t>Сидорова Л.П.</t>
  </si>
  <si>
    <t>Сабелькин В.В.</t>
  </si>
  <si>
    <t>Шарифуллин М.Ф.</t>
  </si>
  <si>
    <t>Скорняков В.В.</t>
  </si>
  <si>
    <t>Астатурян Н.Ж.</t>
  </si>
  <si>
    <t>Журбенко Ю.И.</t>
  </si>
  <si>
    <t>Варакина Л.В.</t>
  </si>
  <si>
    <t>Кочерженко И.С.</t>
  </si>
  <si>
    <t>Волчихина О.А.</t>
  </si>
  <si>
    <t>Бабаев А.В.</t>
  </si>
  <si>
    <t>Номер офиса</t>
  </si>
  <si>
    <t xml:space="preserve">Ф.И.О. </t>
  </si>
  <si>
    <t>Расход    эл.энергии, кВт-ч</t>
  </si>
  <si>
    <t>00215551-05</t>
  </si>
  <si>
    <t>00237149-05</t>
  </si>
  <si>
    <t>00864827-07</t>
  </si>
  <si>
    <t>02702728-08</t>
  </si>
  <si>
    <t>Офис 2</t>
  </si>
  <si>
    <t>Всего по общедомовым счетчикам</t>
  </si>
  <si>
    <r>
      <t>Этаж 2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>(к.3,4) лев. крыло</t>
    </r>
  </si>
  <si>
    <r>
      <t>Этаж 3</t>
    </r>
    <r>
      <rPr>
        <sz val="8"/>
        <rFont val="Arial Cyr"/>
        <charset val="204"/>
      </rPr>
      <t xml:space="preserve"> (к.7) налево/слева</t>
    </r>
  </si>
  <si>
    <r>
      <t>Этаж 4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 xml:space="preserve"> (к.11)          налево/слева</t>
    </r>
  </si>
  <si>
    <t xml:space="preserve"> </t>
  </si>
  <si>
    <t>ТСЖ "Дубки"</t>
  </si>
  <si>
    <t>Неучтенное потребление</t>
  </si>
  <si>
    <t xml:space="preserve">Жилые помещения </t>
  </si>
  <si>
    <t>Подъезды №1 и №2 (68 + 44) = 112 кв-р</t>
  </si>
  <si>
    <t>1/ 01</t>
  </si>
  <si>
    <t>Этаж 3</t>
  </si>
  <si>
    <t>1/ 02</t>
  </si>
  <si>
    <t>0249780-05</t>
  </si>
  <si>
    <t>1/ 03</t>
  </si>
  <si>
    <t>1/ 04</t>
  </si>
  <si>
    <t>1/ 05</t>
  </si>
  <si>
    <t>0270307-05</t>
  </si>
  <si>
    <t>Этаж 4</t>
  </si>
  <si>
    <t>1/ 06</t>
  </si>
  <si>
    <t>1/ 07</t>
  </si>
  <si>
    <t>1/ 08</t>
  </si>
  <si>
    <t>1/ 09</t>
  </si>
  <si>
    <t>Этаж 5</t>
  </si>
  <si>
    <t>1/ 11</t>
  </si>
  <si>
    <t>0269541-05</t>
  </si>
  <si>
    <t>1/ 12</t>
  </si>
  <si>
    <t>1/ 13</t>
  </si>
  <si>
    <t>Этаж 6</t>
  </si>
  <si>
    <t>1/ 14</t>
  </si>
  <si>
    <t>1/ 15</t>
  </si>
  <si>
    <t>1/ 16</t>
  </si>
  <si>
    <t>1/ 17</t>
  </si>
  <si>
    <t>Этаж 7</t>
  </si>
  <si>
    <t>1/ 18</t>
  </si>
  <si>
    <t>1/ 19</t>
  </si>
  <si>
    <t>1/ 20</t>
  </si>
  <si>
    <t>1/ 21</t>
  </si>
  <si>
    <t>Этаж 8</t>
  </si>
  <si>
    <t>1/ 22</t>
  </si>
  <si>
    <t>019055-04</t>
  </si>
  <si>
    <t>1/ 23</t>
  </si>
  <si>
    <t>1/ 24</t>
  </si>
  <si>
    <t>1/ 25</t>
  </si>
  <si>
    <t>Этаж 9</t>
  </si>
  <si>
    <t>1/ 26</t>
  </si>
  <si>
    <t>1/ 27</t>
  </si>
  <si>
    <t>1/ 28</t>
  </si>
  <si>
    <t>0263002-05</t>
  </si>
  <si>
    <t>1/ 29</t>
  </si>
  <si>
    <t>Этаж 10</t>
  </si>
  <si>
    <t>1/ 30</t>
  </si>
  <si>
    <t>00249704-05</t>
  </si>
  <si>
    <t>1/ 31</t>
  </si>
  <si>
    <t>1/ 32</t>
  </si>
  <si>
    <t>0281712-05</t>
  </si>
  <si>
    <t>1/ 33</t>
  </si>
  <si>
    <t>Этаж 11</t>
  </si>
  <si>
    <t>1/ 34</t>
  </si>
  <si>
    <t>1/ 35</t>
  </si>
  <si>
    <t>00379134-05</t>
  </si>
  <si>
    <t>1/ 36</t>
  </si>
  <si>
    <t>1/ 37</t>
  </si>
  <si>
    <t>0270561-05</t>
  </si>
  <si>
    <t>Этаж 12</t>
  </si>
  <si>
    <t>1/ 38</t>
  </si>
  <si>
    <t>1/ 39</t>
  </si>
  <si>
    <t>1/ 40</t>
  </si>
  <si>
    <t>1/ 41</t>
  </si>
  <si>
    <t>Этаж 13</t>
  </si>
  <si>
    <t>1/ 42</t>
  </si>
  <si>
    <t>1/ 43</t>
  </si>
  <si>
    <t>0270630-05</t>
  </si>
  <si>
    <t>1/ 44</t>
  </si>
  <si>
    <t>1/ 45</t>
  </si>
  <si>
    <t>Этаж 14</t>
  </si>
  <si>
    <t>1/ 46</t>
  </si>
  <si>
    <t>1/ 47</t>
  </si>
  <si>
    <t>1/ 48</t>
  </si>
  <si>
    <t>1/ 49</t>
  </si>
  <si>
    <t>Этаж 15</t>
  </si>
  <si>
    <t>1/ 50</t>
  </si>
  <si>
    <t>0249753-05</t>
  </si>
  <si>
    <t>1/ 51</t>
  </si>
  <si>
    <t>1/ 52</t>
  </si>
  <si>
    <t>1/ 53</t>
  </si>
  <si>
    <t>1/ 55</t>
  </si>
  <si>
    <t>1/ 56</t>
  </si>
  <si>
    <t>0282062-05</t>
  </si>
  <si>
    <t>1/ 57</t>
  </si>
  <si>
    <t>1/ 58</t>
  </si>
  <si>
    <t>1/ 59</t>
  </si>
  <si>
    <t>0282026-05</t>
  </si>
  <si>
    <t>1/ 60</t>
  </si>
  <si>
    <t>1/ 61</t>
  </si>
  <si>
    <t>1/ 62</t>
  </si>
  <si>
    <t>1/ 63</t>
  </si>
  <si>
    <t>1/ 64</t>
  </si>
  <si>
    <t>04661480-09</t>
  </si>
  <si>
    <t xml:space="preserve">1/ 65 </t>
  </si>
  <si>
    <t>0270619-05</t>
  </si>
  <si>
    <t>Этаж 19</t>
  </si>
  <si>
    <t>1/ 66</t>
  </si>
  <si>
    <t>0281715-05</t>
  </si>
  <si>
    <t>1/ 67</t>
  </si>
  <si>
    <t>1/ 68</t>
  </si>
  <si>
    <t xml:space="preserve">2/ 69 </t>
  </si>
  <si>
    <t>2/ 70</t>
  </si>
  <si>
    <t>0282060-05</t>
  </si>
  <si>
    <t>2/ 71</t>
  </si>
  <si>
    <t>2/ 72</t>
  </si>
  <si>
    <t>2/ 73</t>
  </si>
  <si>
    <t>2/ 74</t>
  </si>
  <si>
    <t>2/ 75</t>
  </si>
  <si>
    <t>0281548-05</t>
  </si>
  <si>
    <t>2/ 76</t>
  </si>
  <si>
    <t>2/ 77</t>
  </si>
  <si>
    <t>2/ 78</t>
  </si>
  <si>
    <t>2/ 79</t>
  </si>
  <si>
    <t>2/ 80</t>
  </si>
  <si>
    <t>0281824-05</t>
  </si>
  <si>
    <t>2/ 81</t>
  </si>
  <si>
    <t>2/ 82</t>
  </si>
  <si>
    <t>0281851-05</t>
  </si>
  <si>
    <t>2/ 83</t>
  </si>
  <si>
    <t>0282157-05</t>
  </si>
  <si>
    <t>2/ 84</t>
  </si>
  <si>
    <t>0271592-05</t>
  </si>
  <si>
    <t>2/ 85</t>
  </si>
  <si>
    <t>2/ 86</t>
  </si>
  <si>
    <t>2/ 87</t>
  </si>
  <si>
    <t>2/ 88</t>
  </si>
  <si>
    <t>2/ 89</t>
  </si>
  <si>
    <t>2/ 90</t>
  </si>
  <si>
    <t>2/ 91</t>
  </si>
  <si>
    <t>0249699-05</t>
  </si>
  <si>
    <t>2/ 92</t>
  </si>
  <si>
    <t>2/ 93</t>
  </si>
  <si>
    <t>2/ 94</t>
  </si>
  <si>
    <t>2/ 95</t>
  </si>
  <si>
    <t>2/ 96</t>
  </si>
  <si>
    <t>2/ 97</t>
  </si>
  <si>
    <t>2/ 98</t>
  </si>
  <si>
    <t>2/ 99</t>
  </si>
  <si>
    <t>2/ 100</t>
  </si>
  <si>
    <t>0271551-05</t>
  </si>
  <si>
    <t>2/ 101</t>
  </si>
  <si>
    <t>0281644-05</t>
  </si>
  <si>
    <t>2/ 102</t>
  </si>
  <si>
    <t>0282121-05</t>
  </si>
  <si>
    <t>2/ 103</t>
  </si>
  <si>
    <t>2/ 104</t>
  </si>
  <si>
    <t>2/ 105</t>
  </si>
  <si>
    <t>2/ 107</t>
  </si>
  <si>
    <t>2/ 108</t>
  </si>
  <si>
    <t>0271104-05</t>
  </si>
  <si>
    <t>2/ 109</t>
  </si>
  <si>
    <t>2/ 110</t>
  </si>
  <si>
    <t>0270635-05</t>
  </si>
  <si>
    <t>2/ 111</t>
  </si>
  <si>
    <t>0281879-05</t>
  </si>
  <si>
    <t>2/ 112</t>
  </si>
  <si>
    <t>Жилые помещения</t>
  </si>
  <si>
    <t>Подъезд №3 - 25 кв-р</t>
  </si>
  <si>
    <t>3/ 113</t>
  </si>
  <si>
    <t>3/ 114</t>
  </si>
  <si>
    <t>3/ 115</t>
  </si>
  <si>
    <t>3/ 116</t>
  </si>
  <si>
    <t>3/ 117</t>
  </si>
  <si>
    <t>3/ 118</t>
  </si>
  <si>
    <t>3/ 119</t>
  </si>
  <si>
    <t>3/ 120</t>
  </si>
  <si>
    <t>3/ 121</t>
  </si>
  <si>
    <t>3/ 122</t>
  </si>
  <si>
    <t>0270621-05</t>
  </si>
  <si>
    <t>3/ 123</t>
  </si>
  <si>
    <t>0271569-05</t>
  </si>
  <si>
    <t>3/ 124</t>
  </si>
  <si>
    <t>3/ 125</t>
  </si>
  <si>
    <t>3/ 126</t>
  </si>
  <si>
    <t>3/ 127</t>
  </si>
  <si>
    <t>3/ 128</t>
  </si>
  <si>
    <t>3/ 129</t>
  </si>
  <si>
    <t>3/ 130</t>
  </si>
  <si>
    <t>0270641-05</t>
  </si>
  <si>
    <t>3/ 131</t>
  </si>
  <si>
    <t>3/ 132</t>
  </si>
  <si>
    <t>3/ 133</t>
  </si>
  <si>
    <t>3/ 134</t>
  </si>
  <si>
    <t>3/ 135</t>
  </si>
  <si>
    <t>3/ 136</t>
  </si>
  <si>
    <t>3/ 137</t>
  </si>
  <si>
    <t>Подъезды №4 и №5 (25 + 28) = 53 кв-ры</t>
  </si>
  <si>
    <t>Расход     электро-энергии</t>
  </si>
  <si>
    <t>4/ 138</t>
  </si>
  <si>
    <t>0270667-05</t>
  </si>
  <si>
    <t>4/ 139</t>
  </si>
  <si>
    <t>4/ 140</t>
  </si>
  <si>
    <t>4/ 141</t>
  </si>
  <si>
    <t>4/ 142-эт.3</t>
  </si>
  <si>
    <t>4/ 143</t>
  </si>
  <si>
    <t>4/ 144</t>
  </si>
  <si>
    <t>4/ 145</t>
  </si>
  <si>
    <t>4/ 146</t>
  </si>
  <si>
    <t>4/ 147</t>
  </si>
  <si>
    <t>4/ 148</t>
  </si>
  <si>
    <t>0270752-05</t>
  </si>
  <si>
    <t>4/ 149</t>
  </si>
  <si>
    <t>4/ 150</t>
  </si>
  <si>
    <t>4/ 152</t>
  </si>
  <si>
    <t>4/ 153</t>
  </si>
  <si>
    <t>0282055-05</t>
  </si>
  <si>
    <t>4/ 154</t>
  </si>
  <si>
    <t>4/ 155</t>
  </si>
  <si>
    <t>4/ 156</t>
  </si>
  <si>
    <t>4/ 157</t>
  </si>
  <si>
    <t>4/ 158</t>
  </si>
  <si>
    <t>4/ 159</t>
  </si>
  <si>
    <t>4/ 160</t>
  </si>
  <si>
    <t>0253080-05</t>
  </si>
  <si>
    <t>4/ 161</t>
  </si>
  <si>
    <t>4/ 162</t>
  </si>
  <si>
    <t>5/ 163</t>
  </si>
  <si>
    <t>5/ 165</t>
  </si>
  <si>
    <t>5/ 166</t>
  </si>
  <si>
    <t>5/ 167</t>
  </si>
  <si>
    <t>5/ 168</t>
  </si>
  <si>
    <t>5/ 169</t>
  </si>
  <si>
    <t>0249614-05</t>
  </si>
  <si>
    <t>5/ 170</t>
  </si>
  <si>
    <t>0270784-05</t>
  </si>
  <si>
    <t>5/ 171</t>
  </si>
  <si>
    <t>5/ 172</t>
  </si>
  <si>
    <t>0270685-05</t>
  </si>
  <si>
    <t>5/ 173</t>
  </si>
  <si>
    <t>5/ 174</t>
  </si>
  <si>
    <t>5/ 175</t>
  </si>
  <si>
    <t>0249720-05</t>
  </si>
  <si>
    <t>5/ 176</t>
  </si>
  <si>
    <t>5/ 177</t>
  </si>
  <si>
    <t>5/ 179</t>
  </si>
  <si>
    <t>5/ 180</t>
  </si>
  <si>
    <t>5/ 181</t>
  </si>
  <si>
    <t>5/ 182</t>
  </si>
  <si>
    <t>5/ 183</t>
  </si>
  <si>
    <t>5/ 184</t>
  </si>
  <si>
    <t>5/ 185</t>
  </si>
  <si>
    <t>03069071-08</t>
  </si>
  <si>
    <t>5/ 187</t>
  </si>
  <si>
    <t>5/ 188</t>
  </si>
  <si>
    <t>5/ 189</t>
  </si>
  <si>
    <t>5/ 190</t>
  </si>
  <si>
    <t>Корпус 1 =195 кв.</t>
  </si>
  <si>
    <t>Л/ 01</t>
  </si>
  <si>
    <t>2</t>
  </si>
  <si>
    <t>3</t>
  </si>
  <si>
    <t>4</t>
  </si>
  <si>
    <t>5</t>
  </si>
  <si>
    <t>П/ 06</t>
  </si>
  <si>
    <t>7</t>
  </si>
  <si>
    <t>8</t>
  </si>
  <si>
    <t>9</t>
  </si>
  <si>
    <t>Л/10</t>
  </si>
  <si>
    <t>11</t>
  </si>
  <si>
    <t>12</t>
  </si>
  <si>
    <t>13</t>
  </si>
  <si>
    <t>14</t>
  </si>
  <si>
    <t>П/ 15</t>
  </si>
  <si>
    <t>16</t>
  </si>
  <si>
    <t>17</t>
  </si>
  <si>
    <t>18</t>
  </si>
  <si>
    <t>20</t>
  </si>
  <si>
    <t>21</t>
  </si>
  <si>
    <t>22</t>
  </si>
  <si>
    <t>23</t>
  </si>
  <si>
    <t>П/ 24</t>
  </si>
  <si>
    <t>25</t>
  </si>
  <si>
    <t>26</t>
  </si>
  <si>
    <t>27</t>
  </si>
  <si>
    <t>Л/ 28</t>
  </si>
  <si>
    <t>29</t>
  </si>
  <si>
    <t>30</t>
  </si>
  <si>
    <t>31</t>
  </si>
  <si>
    <t>32</t>
  </si>
  <si>
    <t>П/ 33</t>
  </si>
  <si>
    <t>0281501-05</t>
  </si>
  <si>
    <t>34</t>
  </si>
  <si>
    <t>35</t>
  </si>
  <si>
    <t>003490-05</t>
  </si>
  <si>
    <t>36</t>
  </si>
  <si>
    <t>Л/37</t>
  </si>
  <si>
    <t>Эт. №6</t>
  </si>
  <si>
    <t>38</t>
  </si>
  <si>
    <t>39</t>
  </si>
  <si>
    <t>40</t>
  </si>
  <si>
    <t>41</t>
  </si>
  <si>
    <t>П/42</t>
  </si>
  <si>
    <t>Л/ 46</t>
  </si>
  <si>
    <t>Эт. №7</t>
  </si>
  <si>
    <t>П/ 51</t>
  </si>
  <si>
    <t>52</t>
  </si>
  <si>
    <t>53</t>
  </si>
  <si>
    <t>54</t>
  </si>
  <si>
    <t>Л/ 55</t>
  </si>
  <si>
    <t>Эт. № 8</t>
  </si>
  <si>
    <t>56</t>
  </si>
  <si>
    <t>57</t>
  </si>
  <si>
    <t>58</t>
  </si>
  <si>
    <t>59</t>
  </si>
  <si>
    <t>61</t>
  </si>
  <si>
    <t>62</t>
  </si>
  <si>
    <t>63</t>
  </si>
  <si>
    <t>Л/ 64</t>
  </si>
  <si>
    <t>65</t>
  </si>
  <si>
    <t>66</t>
  </si>
  <si>
    <t>00377336-05</t>
  </si>
  <si>
    <t>67</t>
  </si>
  <si>
    <t>68</t>
  </si>
  <si>
    <t>70</t>
  </si>
  <si>
    <t>71</t>
  </si>
  <si>
    <t>Л/72</t>
  </si>
  <si>
    <t>Эт. №10</t>
  </si>
  <si>
    <t>73</t>
  </si>
  <si>
    <t>74</t>
  </si>
  <si>
    <t>75</t>
  </si>
  <si>
    <t>76</t>
  </si>
  <si>
    <t>П/ 77</t>
  </si>
  <si>
    <t>78</t>
  </si>
  <si>
    <t>79</t>
  </si>
  <si>
    <t>80</t>
  </si>
  <si>
    <t>Л/ 81</t>
  </si>
  <si>
    <t>82</t>
  </si>
  <si>
    <t>83</t>
  </si>
  <si>
    <t>85</t>
  </si>
  <si>
    <t>П/ 86</t>
  </si>
  <si>
    <t>87</t>
  </si>
  <si>
    <t>88</t>
  </si>
  <si>
    <t>89</t>
  </si>
  <si>
    <t>91</t>
  </si>
  <si>
    <t>93</t>
  </si>
  <si>
    <t>П/94</t>
  </si>
  <si>
    <t>95</t>
  </si>
  <si>
    <t>96</t>
  </si>
  <si>
    <t>97</t>
  </si>
  <si>
    <t>Л/ 98</t>
  </si>
  <si>
    <t>99</t>
  </si>
  <si>
    <t>100</t>
  </si>
  <si>
    <t>101</t>
  </si>
  <si>
    <t>102</t>
  </si>
  <si>
    <t>П/103</t>
  </si>
  <si>
    <t>104</t>
  </si>
  <si>
    <t>105</t>
  </si>
  <si>
    <t>106</t>
  </si>
  <si>
    <t>Эт. №14</t>
  </si>
  <si>
    <t>108</t>
  </si>
  <si>
    <t>110</t>
  </si>
  <si>
    <t>111</t>
  </si>
  <si>
    <t>П/112</t>
  </si>
  <si>
    <t>113</t>
  </si>
  <si>
    <t>114</t>
  </si>
  <si>
    <t>115</t>
  </si>
  <si>
    <t>Л/116</t>
  </si>
  <si>
    <t>117</t>
  </si>
  <si>
    <t>118</t>
  </si>
  <si>
    <t>119</t>
  </si>
  <si>
    <t>120</t>
  </si>
  <si>
    <t>П/121</t>
  </si>
  <si>
    <t>122</t>
  </si>
  <si>
    <t>123</t>
  </si>
  <si>
    <t>124</t>
  </si>
  <si>
    <t>Л/125</t>
  </si>
  <si>
    <t>126</t>
  </si>
  <si>
    <t>127</t>
  </si>
  <si>
    <t>128</t>
  </si>
  <si>
    <t>129</t>
  </si>
  <si>
    <t>П/130</t>
  </si>
  <si>
    <t>131</t>
  </si>
  <si>
    <t>132</t>
  </si>
  <si>
    <t>133</t>
  </si>
  <si>
    <t>Л/134</t>
  </si>
  <si>
    <t>00377084-06</t>
  </si>
  <si>
    <t>Эт. №17</t>
  </si>
  <si>
    <t>135</t>
  </si>
  <si>
    <t>00377154-05</t>
  </si>
  <si>
    <t>136</t>
  </si>
  <si>
    <t>137</t>
  </si>
  <si>
    <t>138</t>
  </si>
  <si>
    <t>00379606-05</t>
  </si>
  <si>
    <t>П/139</t>
  </si>
  <si>
    <t>140</t>
  </si>
  <si>
    <t>141</t>
  </si>
  <si>
    <t>142</t>
  </si>
  <si>
    <t>Л/143</t>
  </si>
  <si>
    <t>Эт. №18</t>
  </si>
  <si>
    <t>144</t>
  </si>
  <si>
    <t>145</t>
  </si>
  <si>
    <t>146</t>
  </si>
  <si>
    <t>147</t>
  </si>
  <si>
    <t>П/148</t>
  </si>
  <si>
    <t>149</t>
  </si>
  <si>
    <t>150</t>
  </si>
  <si>
    <t>151</t>
  </si>
  <si>
    <t>Л/152</t>
  </si>
  <si>
    <t>153</t>
  </si>
  <si>
    <t>155</t>
  </si>
  <si>
    <t>156</t>
  </si>
  <si>
    <t>00377303-05</t>
  </si>
  <si>
    <t>П/157</t>
  </si>
  <si>
    <t>158</t>
  </si>
  <si>
    <t>159</t>
  </si>
  <si>
    <t>160</t>
  </si>
  <si>
    <t>Л/161</t>
  </si>
  <si>
    <t>Эт. №20</t>
  </si>
  <si>
    <t>162</t>
  </si>
  <si>
    <t>163</t>
  </si>
  <si>
    <t>164</t>
  </si>
  <si>
    <t>165</t>
  </si>
  <si>
    <t>П/166</t>
  </si>
  <si>
    <t>167</t>
  </si>
  <si>
    <t>168</t>
  </si>
  <si>
    <t>169</t>
  </si>
  <si>
    <t>Л/170</t>
  </si>
  <si>
    <t>Эт. №21</t>
  </si>
  <si>
    <t>171</t>
  </si>
  <si>
    <t>172</t>
  </si>
  <si>
    <t>173</t>
  </si>
  <si>
    <t>174</t>
  </si>
  <si>
    <t>П/175</t>
  </si>
  <si>
    <t>176</t>
  </si>
  <si>
    <t>177</t>
  </si>
  <si>
    <t>177а</t>
  </si>
  <si>
    <t>Л/178</t>
  </si>
  <si>
    <t>Эт. №22</t>
  </si>
  <si>
    <t>179</t>
  </si>
  <si>
    <t>180</t>
  </si>
  <si>
    <t>181</t>
  </si>
  <si>
    <t>182</t>
  </si>
  <si>
    <t>П/183</t>
  </si>
  <si>
    <t>184</t>
  </si>
  <si>
    <t>185</t>
  </si>
  <si>
    <t>186</t>
  </si>
  <si>
    <t>188</t>
  </si>
  <si>
    <t>189</t>
  </si>
  <si>
    <t>190</t>
  </si>
  <si>
    <t>191</t>
  </si>
  <si>
    <t>П/192</t>
  </si>
  <si>
    <t>193</t>
  </si>
  <si>
    <t>194</t>
  </si>
  <si>
    <t>195</t>
  </si>
  <si>
    <t>05109765-09</t>
  </si>
  <si>
    <t>05553234-09</t>
  </si>
  <si>
    <t>00377492-05</t>
  </si>
  <si>
    <t>00376956-05</t>
  </si>
  <si>
    <t>00377557-05</t>
  </si>
  <si>
    <t>00347109-05</t>
  </si>
  <si>
    <t>00377060-05</t>
  </si>
  <si>
    <t>00377470-05</t>
  </si>
  <si>
    <t>00377562-05</t>
  </si>
  <si>
    <t>00377503-05</t>
  </si>
  <si>
    <t>00377420-05</t>
  </si>
  <si>
    <t>Установ. 29.01.10</t>
  </si>
  <si>
    <t>Эт. №5</t>
  </si>
  <si>
    <r>
      <t>Этаж 1</t>
    </r>
    <r>
      <rPr>
        <sz val="8"/>
        <rFont val="Arial Cyr"/>
        <charset val="204"/>
      </rPr>
      <t xml:space="preserve"> (к. 1)  лев. крыло</t>
    </r>
  </si>
  <si>
    <t>Из них на Офисы</t>
  </si>
  <si>
    <t xml:space="preserve">02/Л.крыло-эт.1/              тех.этаж </t>
  </si>
  <si>
    <t>01/Л.крыло-эт.1/           подвал/ тех.эт.</t>
  </si>
  <si>
    <t>03/Л.крыло-эт.1/              тех. этаж</t>
  </si>
  <si>
    <t>04/П.крыло-эт.1/    подвал/ тех.эт.</t>
  </si>
  <si>
    <t>05/Ф.-П.кр.-эт.1/             подвал/тех.эт.</t>
  </si>
  <si>
    <t>06/Ф.-П.кр.-эт.1/ подвал/тех.эт.</t>
  </si>
  <si>
    <t>05688517-10</t>
  </si>
  <si>
    <t>Всего по Жилкомплексу</t>
  </si>
  <si>
    <t xml:space="preserve">Места общего пользования </t>
  </si>
  <si>
    <t>Резцова А.</t>
  </si>
  <si>
    <t>06128085-10</t>
  </si>
  <si>
    <t>05925429-10</t>
  </si>
  <si>
    <t>Долгов Иван Алексеев.       768-58-93 /эл.авт. № 1</t>
  </si>
  <si>
    <t>00379113-05</t>
  </si>
  <si>
    <t>Кв-ры отгорожены от лифт. холла метал.дверью</t>
  </si>
  <si>
    <t>Пирогов Н.А.</t>
  </si>
  <si>
    <t>06626323-10</t>
  </si>
  <si>
    <t>б/н-с.1-Ф        Подвал /дв.7</t>
  </si>
  <si>
    <t>Общий коридор</t>
  </si>
  <si>
    <t>006887670-10</t>
  </si>
  <si>
    <t>Ананьева О.И.</t>
  </si>
  <si>
    <t>Коэфициент потерь (Кп) для нежилых помещений корпуса 1</t>
  </si>
  <si>
    <t>07173213-10</t>
  </si>
  <si>
    <t>Установ. 30.11.10</t>
  </si>
  <si>
    <t>Установ. 26.11.10</t>
  </si>
  <si>
    <t>07173067-10</t>
  </si>
  <si>
    <t>07173192-10</t>
  </si>
  <si>
    <t>Установ. 9.12.10</t>
  </si>
  <si>
    <t>07173259-10</t>
  </si>
  <si>
    <t>07167438-10</t>
  </si>
  <si>
    <t>06627290-10</t>
  </si>
  <si>
    <t>Шкаф закр. навес. замком</t>
  </si>
  <si>
    <t>На дверь входа в межквар. коридор установ. наклад.замок</t>
  </si>
  <si>
    <t>Коломиец А.Г.</t>
  </si>
  <si>
    <t xml:space="preserve">Установ.26.01.11 </t>
  </si>
  <si>
    <t>07173216-10</t>
  </si>
  <si>
    <t>Клевец И.Д.</t>
  </si>
  <si>
    <t>07193389-10</t>
  </si>
  <si>
    <t>07647648-10</t>
  </si>
  <si>
    <t>07658879-10</t>
  </si>
  <si>
    <t xml:space="preserve">Установ.22.03.11 </t>
  </si>
  <si>
    <t>07429100-10</t>
  </si>
  <si>
    <t>М.О. филиал ФГУП Ростехинвентаризация -Федер.БТИ. 8 964 725 15 08 Владимир Петрович</t>
  </si>
  <si>
    <t>07649441-10</t>
  </si>
  <si>
    <t xml:space="preserve">Установ.6.05.11 </t>
  </si>
  <si>
    <t>0669506-10</t>
  </si>
  <si>
    <t>07658976-10</t>
  </si>
  <si>
    <t>ОАО "Центральный телеграф"</t>
  </si>
  <si>
    <t>07647642-10</t>
  </si>
  <si>
    <t>Установ. 6.06.11</t>
  </si>
  <si>
    <t>0282163-05</t>
  </si>
  <si>
    <t>0270651-05</t>
  </si>
  <si>
    <t>Шерстнева Е.Н.</t>
  </si>
  <si>
    <t>Установ. 30.06.11</t>
  </si>
  <si>
    <t>07660681-10</t>
  </si>
  <si>
    <t>07344264-10</t>
  </si>
  <si>
    <t>07429130-10</t>
  </si>
  <si>
    <t>08641148-11</t>
  </si>
  <si>
    <t>Откл. в 2009 г. ?     Задолженность.</t>
  </si>
  <si>
    <t>08630360-11</t>
  </si>
  <si>
    <t>Установ. 1.08.11</t>
  </si>
  <si>
    <t>08342811-11</t>
  </si>
  <si>
    <t>08131988-11</t>
  </si>
  <si>
    <t>Установ. 17.12.10</t>
  </si>
  <si>
    <t>08926803-11</t>
  </si>
  <si>
    <t>1/ 54</t>
  </si>
  <si>
    <t>08132048-11</t>
  </si>
  <si>
    <t>ОТЧЕТ</t>
  </si>
  <si>
    <t>Всего</t>
  </si>
  <si>
    <t>Узнать о показаниях общих приборов учета и другую интересную информацию Вы можете</t>
  </si>
  <si>
    <t>Показания индивидуальных приборов учета холодного и горячего водоснабжения подаются</t>
  </si>
  <si>
    <t>Тариф, руб.</t>
  </si>
  <si>
    <t>Сумма, руб.</t>
  </si>
  <si>
    <r>
      <t xml:space="preserve">на сайте ТСЖ "ДУБКИ" </t>
    </r>
    <r>
      <rPr>
        <b/>
        <sz val="11"/>
        <color indexed="8"/>
        <rFont val="Calibri"/>
        <family val="2"/>
        <charset val="204"/>
      </rPr>
      <t>www.tsj-dubki.ru</t>
    </r>
  </si>
  <si>
    <t>Диспетчерская ТСЖ "ДУБКИ" тел. 8-495-544-49-11, 8-498-600-34-11</t>
  </si>
  <si>
    <t>ежемесячно в диспетчерскую до 25 числа расчетного месяца.</t>
  </si>
  <si>
    <t>С учетом общего коридора</t>
  </si>
  <si>
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корпусов 4, 5, 6</t>
  </si>
  <si>
    <t>07-08/П.крыло - эт.1/ тех.эт.</t>
  </si>
  <si>
    <t>на один кв.м. находящийся в собственности</t>
  </si>
  <si>
    <t>Ростехинвентаризация</t>
  </si>
  <si>
    <t>08343204-11</t>
  </si>
  <si>
    <t>08132068-11</t>
  </si>
  <si>
    <t>08169940-11</t>
  </si>
  <si>
    <r>
      <rPr>
        <sz val="7"/>
        <rFont val="Arial Cyr"/>
        <charset val="204"/>
      </rPr>
      <t>Уст. 4.04.12 /</t>
    </r>
    <r>
      <rPr>
        <sz val="8"/>
        <rFont val="Arial Cyr"/>
        <charset val="204"/>
      </rPr>
      <t>Эт. №19</t>
    </r>
  </si>
  <si>
    <t>08342446-11</t>
  </si>
  <si>
    <t>Ворота_2 кВт-ч/сут обогрев 0,5 кВт-ч/12 ч</t>
  </si>
  <si>
    <t>27 кВт-ч х 33 сут = 891 кВт-ч</t>
  </si>
  <si>
    <t>Корнеев Сергей Виктор.          505-00-08 /эл.авт. № 2</t>
  </si>
  <si>
    <t>00316958-05</t>
  </si>
  <si>
    <t>00377356-05</t>
  </si>
  <si>
    <t>Показания общих счетчиков</t>
  </si>
  <si>
    <t>Итого</t>
  </si>
  <si>
    <t>ОПУ итого</t>
  </si>
  <si>
    <t>Корпус 3</t>
  </si>
  <si>
    <t>секция №2 оф. 9А</t>
  </si>
  <si>
    <t>08571647-11</t>
  </si>
  <si>
    <t>Неустойчивая индикац           Сред. 230 кВт-ч/ мес.</t>
  </si>
  <si>
    <t>ВСЕГО</t>
  </si>
  <si>
    <t>Нежилые помещения</t>
  </si>
  <si>
    <r>
  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</t>
    </r>
    <r>
      <rPr>
        <b/>
        <u/>
        <sz val="16"/>
        <color indexed="8"/>
        <rFont val="Calibri"/>
        <family val="2"/>
        <charset val="204"/>
      </rPr>
      <t xml:space="preserve"> корп. 2</t>
    </r>
  </si>
  <si>
    <t>Карташова Марина Леонидовна</t>
  </si>
  <si>
    <t>Волович Татьяна Анатольевна</t>
  </si>
  <si>
    <t>Бучарская Марина Вадимовна</t>
  </si>
  <si>
    <t>Данилова Людмила Сергеевна</t>
  </si>
  <si>
    <t>Махмудов Александр Ахмеджанович</t>
  </si>
  <si>
    <t>Мартынова Ксения Владимировна</t>
  </si>
  <si>
    <t>Джилавян Гагик Альбертович</t>
  </si>
  <si>
    <t>Трапезникова Татьяна Леонидовна</t>
  </si>
  <si>
    <t>Штилс Елена Викторовна</t>
  </si>
  <si>
    <t>Герасимова Галина Николаевна</t>
  </si>
  <si>
    <t>Габуния Реваз Омарович</t>
  </si>
  <si>
    <t>Юрченко Наталья Валерьевна</t>
  </si>
  <si>
    <t>Безиров Анзор Баилович</t>
  </si>
  <si>
    <t>Журба Ольга Петровна</t>
  </si>
  <si>
    <t>Морковник Галина Алексевна</t>
  </si>
  <si>
    <t>Берченко Лариса Евгеньевна</t>
  </si>
  <si>
    <t>Яблокова  Евгения Константиновна</t>
  </si>
  <si>
    <t>Кураков Александр Игоревич</t>
  </si>
  <si>
    <t>Алексеев Андрей Николаевич</t>
  </si>
  <si>
    <t>Антосиков Сергей Аркадьевич</t>
  </si>
  <si>
    <t>Улановская Валентина Александровна</t>
  </si>
  <si>
    <t>Веропотвельян Михаил Петрович</t>
  </si>
  <si>
    <t>Баландин Николай Анатольевич</t>
  </si>
  <si>
    <t>Ляхова Юлия Владимировна</t>
  </si>
  <si>
    <t>Ипатова Ирина Юрьевна</t>
  </si>
  <si>
    <t>Смецкой Дмитрий Леонидович</t>
  </si>
  <si>
    <t>Ашуров Евгений Геннадьевич</t>
  </si>
  <si>
    <t>Хольнов Алексей Игоревич</t>
  </si>
  <si>
    <t>Хольнова Ольга Валерьевна</t>
  </si>
  <si>
    <t>Васильева Наталья Евгеньевна</t>
  </si>
  <si>
    <t>Емуович Владимир Миганович</t>
  </si>
  <si>
    <t>Зарубин Дмитрий Сергеевич</t>
  </si>
  <si>
    <t>Малышева Екатерина Алексеевна</t>
  </si>
  <si>
    <t>Забродина Людмила Юрьевна</t>
  </si>
  <si>
    <t>Булочников Михаил Евгеньевич</t>
  </si>
  <si>
    <t>Барсегян Наира Кимовна</t>
  </si>
  <si>
    <t>Казакова Ираида Александровна</t>
  </si>
  <si>
    <t>Добролович Ольга Владимировна</t>
  </si>
  <si>
    <t>Шушерова Ольга Сергеевна</t>
  </si>
  <si>
    <t>Лалыкина Светлана Александровна</t>
  </si>
  <si>
    <t>Ивлева Олеся Викторовна</t>
  </si>
  <si>
    <t>Сербина Алеся Евгеньевна</t>
  </si>
  <si>
    <t>Озолина Влада Владимировна</t>
  </si>
  <si>
    <t>Недзвецкая Елена Аатольевна</t>
  </si>
  <si>
    <t>Черницын Владимир Николаевич</t>
  </si>
  <si>
    <t>Триполева Татьяна Николаевна</t>
  </si>
  <si>
    <t>Мизинчикова Галина Борисовна</t>
  </si>
  <si>
    <t>Маметов Тагир Равильевич</t>
  </si>
  <si>
    <t>Тришкина Любовь Владимировна</t>
  </si>
  <si>
    <t>Коломиец Андрей Григорьевич</t>
  </si>
  <si>
    <t>Муллин И.Г., Муллин С.М.</t>
  </si>
  <si>
    <t>Пименов Владимир Иванович</t>
  </si>
  <si>
    <t>Андрианова Анастасия Андреевна</t>
  </si>
  <si>
    <t>Филатова Галина Викторовна</t>
  </si>
  <si>
    <t>Олефиренко Александр Федорович</t>
  </si>
  <si>
    <t>Гончаров Алексей Александрович</t>
  </si>
  <si>
    <t>Демченко Игорь Анатольевич</t>
  </si>
  <si>
    <t>Пашян Норайр Саргисович</t>
  </si>
  <si>
    <t>Рудных Михаил Леонидович</t>
  </si>
  <si>
    <t>Вилков Алексей Викторович</t>
  </si>
  <si>
    <t>Шагинов Олег Макарович</t>
  </si>
  <si>
    <t>Зелепукин Игорь Владимирович</t>
  </si>
  <si>
    <t>Соколова Светлана Васильевна</t>
  </si>
  <si>
    <t>Сабина Дмитрий Валерьевич</t>
  </si>
  <si>
    <t>Куликова Зоя Ивановна</t>
  </si>
  <si>
    <t>Гусихин Александр Владимирович</t>
  </si>
  <si>
    <t>Мерясев Сергей Михайлович</t>
  </si>
  <si>
    <t>Кухарский Стефан Владимирович</t>
  </si>
  <si>
    <t>Новиков Николай Николаевич</t>
  </si>
  <si>
    <t>Кириллова Ирина Федоровна</t>
  </si>
  <si>
    <t>Дробенко Нина Ивановна</t>
  </si>
  <si>
    <t>Дробенко Василий Петрович</t>
  </si>
  <si>
    <t>Воеводин Михаил Александрович</t>
  </si>
  <si>
    <r>
      <t xml:space="preserve">Подъезд </t>
    </r>
    <r>
      <rPr>
        <b/>
        <sz val="8"/>
        <rFont val="Arial Cyr"/>
        <charset val="204"/>
      </rPr>
      <t>квартира</t>
    </r>
  </si>
  <si>
    <t>Имамов Марсель Мирсадетдинович</t>
  </si>
  <si>
    <t>Золотарев Мирослав Игоревич</t>
  </si>
  <si>
    <t>Соловьева Елена Владимировна</t>
  </si>
  <si>
    <t>Амбарян Айваз Мамбрикович</t>
  </si>
  <si>
    <t>Лисичкина Надежда Анатольевна</t>
  </si>
  <si>
    <t>Лисичкин Валентин Александрович</t>
  </si>
  <si>
    <t>Гаврилова Оксана Михайловна</t>
  </si>
  <si>
    <t>Аверина Елена Викторовна</t>
  </si>
  <si>
    <t>Сизых Сергей Иванович</t>
  </si>
  <si>
    <t>Джерук Игорь Иванович</t>
  </si>
  <si>
    <t>Никуленко Ольга Викторовна</t>
  </si>
  <si>
    <t>Мусаева Сусанна Короглу кызы</t>
  </si>
  <si>
    <t>Казанцева Любовь Георгиевна</t>
  </si>
  <si>
    <t>Фандеева Татьяна Андреевна</t>
  </si>
  <si>
    <t>Тазитдинова Расима Явдатовна</t>
  </si>
  <si>
    <t>Игнатов Николай Львович</t>
  </si>
  <si>
    <t>Савченко Ирина Валентиновна</t>
  </si>
  <si>
    <t>Манбетов Олег Эркинович</t>
  </si>
  <si>
    <t>Пирогов Николай Анатольевич</t>
  </si>
  <si>
    <t>Пирогова Елена Евгеньевна</t>
  </si>
  <si>
    <t>Торопов Михаил Евгеньевич</t>
  </si>
  <si>
    <t>Козлова Ольга Юрьевна</t>
  </si>
  <si>
    <t>Агапова Галина Александровна</t>
  </si>
  <si>
    <t>Тремасов Александр Николаевич</t>
  </si>
  <si>
    <t>Марков Игорь Анатольевич</t>
  </si>
  <si>
    <t>Солодова Лариса Николаевна</t>
  </si>
  <si>
    <t>Рудавин Андрей Александрович</t>
  </si>
  <si>
    <t>Глазунов Николай Алексеевич</t>
  </si>
  <si>
    <t>Иванова Галина Юрьевна</t>
  </si>
  <si>
    <t>Масловский Андрей Иванович</t>
  </si>
  <si>
    <t>Орлов Сергей Евгеньевич</t>
  </si>
  <si>
    <t>Левашина Галина Алексеевна</t>
  </si>
  <si>
    <t>Орлова Софья Залмановна</t>
  </si>
  <si>
    <t>Сергиенко Андрей Витальевич</t>
  </si>
  <si>
    <t>Безуглова Надежда Павловна</t>
  </si>
  <si>
    <t>Жулина Жанна Николаевна</t>
  </si>
  <si>
    <t>Панин А.А., Невская Н.Г.</t>
  </si>
  <si>
    <t>Абдрахманов Альберт Тукаевич</t>
  </si>
  <si>
    <t>Гаспарян Эдуард Хосровович</t>
  </si>
  <si>
    <t>Орлова Ирина Викторовна</t>
  </si>
  <si>
    <t>Померанцев Леонид Львович</t>
  </si>
  <si>
    <t>Колесников Валерий Николаевич</t>
  </si>
  <si>
    <t>Петров Юрий Дмитриевич</t>
  </si>
  <si>
    <t>Сивохо Любовь Львовна</t>
  </si>
  <si>
    <t>Маметова Джамиля Равильевна</t>
  </si>
  <si>
    <t>Вершинин Александр Владимирович</t>
  </si>
  <si>
    <t>Техан Вячеслав Степанович</t>
  </si>
  <si>
    <t>Джибути Богдан Ягоевич</t>
  </si>
  <si>
    <t>Корнеев Сергей Викторович</t>
  </si>
  <si>
    <t>Багапов Ринат Гатиятович</t>
  </si>
  <si>
    <t>Карташова Ирина Владимировна</t>
  </si>
  <si>
    <t>Приспешкин Андрей Вячеславович</t>
  </si>
  <si>
    <t>Клемешева Лилия Михайловна</t>
  </si>
  <si>
    <t>Сизикова Маргарита Александровна</t>
  </si>
  <si>
    <t>Карпушина Тамара Алексеевна</t>
  </si>
  <si>
    <t>Борисова Элина Вячеславовна</t>
  </si>
  <si>
    <t>Малина Кристина Витальевна</t>
  </si>
  <si>
    <t>Басс Михаил Васильевич</t>
  </si>
  <si>
    <t>Шендрикова Ирина Анатольевна</t>
  </si>
  <si>
    <t>Макарян Карине Хореновна</t>
  </si>
  <si>
    <t>Казакова Елена Александровна</t>
  </si>
  <si>
    <t>Юрковская Зоя Вадимовна</t>
  </si>
  <si>
    <t>Романовский Сергей Викторович</t>
  </si>
  <si>
    <t>Карбышев Сергей Анатольевич</t>
  </si>
  <si>
    <t>Макаева Рамиля Алимжановна</t>
  </si>
  <si>
    <t>Акулин Андрей Викторович</t>
  </si>
  <si>
    <t>Пестряков Алексей Николаевич</t>
  </si>
  <si>
    <t>Павлюк Юрий Алексеевич</t>
  </si>
  <si>
    <t>Каграманов Альберт Робертович</t>
  </si>
  <si>
    <t>Ванькович Андрей Андреевич</t>
  </si>
  <si>
    <t>Каграманова Инеса Мнацакановна</t>
  </si>
  <si>
    <t>Тропин Даниил Николаевич</t>
  </si>
  <si>
    <t>Чижова Элина Владимировна</t>
  </si>
  <si>
    <t>Хорольский Роман Анатольевич</t>
  </si>
  <si>
    <t>Самонова Светлана Борисовна</t>
  </si>
  <si>
    <t>Хоточкин Сергей Викторович</t>
  </si>
  <si>
    <t>Горбатых А.И., Жигулина Т.А.</t>
  </si>
  <si>
    <t>Шульга Екатерина Вячеславовна</t>
  </si>
  <si>
    <t>Мозалева Александра Сергеевна</t>
  </si>
  <si>
    <t>Власов Армен Георгиевич</t>
  </si>
  <si>
    <t>Политаев Игорь Петрович</t>
  </si>
  <si>
    <t>Бутенко Иван Павлович</t>
  </si>
  <si>
    <t>Егин Александр Петрович</t>
  </si>
  <si>
    <t>Керопян Нигогос Наслетович</t>
  </si>
  <si>
    <t>Богословский Владимир Александрович</t>
  </si>
  <si>
    <t>Тучин Александр Васильевич</t>
  </si>
  <si>
    <t>Немова Елена Ивановна</t>
  </si>
  <si>
    <t>Шабашова Валентина Владимировна</t>
  </si>
  <si>
    <t>Захарьящева Виктория Викторовна</t>
  </si>
  <si>
    <t>Младенец Ирина Викторовна</t>
  </si>
  <si>
    <t>Дробышев Юрий Викторович</t>
  </si>
  <si>
    <t>Керопян Баграт Наслетович</t>
  </si>
  <si>
    <t>Захарина Галина Валентиновна</t>
  </si>
  <si>
    <t>Тарасова Светлана Евгеньевна</t>
  </si>
  <si>
    <t>Прокопчук Олег Сергеевич</t>
  </si>
  <si>
    <t>Бердиев Ревшен Акмуратович</t>
  </si>
  <si>
    <t>Алексанян Армен Альбертович</t>
  </si>
  <si>
    <t>Куриленок Анжела Васильевна</t>
  </si>
  <si>
    <t>Петухов Петр Никитьевич</t>
  </si>
  <si>
    <t>Хохлова Ирина Дмитриевна</t>
  </si>
  <si>
    <t>Желоболова Ольга Петровна</t>
  </si>
  <si>
    <t>Корнеев Василий Анатольевич</t>
  </si>
  <si>
    <t>Криворотенко Александр Сергеевич</t>
  </si>
  <si>
    <t>Федорова Нина Васильевна</t>
  </si>
  <si>
    <t>Ледина Галина Викторовна</t>
  </si>
  <si>
    <t>Вязев Виктор Иванович</t>
  </si>
  <si>
    <t>Храмков Вадим Геннадьевич</t>
  </si>
  <si>
    <t>Воробьев Николай Петрович</t>
  </si>
  <si>
    <t>Гудкова Елена Анатольевна</t>
  </si>
  <si>
    <t>Устинов Михаил Владимирович</t>
  </si>
  <si>
    <t>Ермолов Алексей Евгеньевич</t>
  </si>
  <si>
    <t>Лебедева Наталья Анатольевна</t>
  </si>
  <si>
    <t>Медведева Антонина Васильевна</t>
  </si>
  <si>
    <t>Елашвили Хана Иосифовна</t>
  </si>
  <si>
    <t>Сайганова Ирина Геннадьевна</t>
  </si>
  <si>
    <t>Даниловский Иван Вячеславович</t>
  </si>
  <si>
    <t>Цедрик Владимир Харитонович</t>
  </si>
  <si>
    <t>Таболин Виктор Иванович</t>
  </si>
  <si>
    <t>Комлев В.И., Перминова Е. В.</t>
  </si>
  <si>
    <t>Смагин Петр Иванович</t>
  </si>
  <si>
    <t>Алиев Рафаил Вахид оглы</t>
  </si>
  <si>
    <t>Волков А.А., Волкова А.А.</t>
  </si>
  <si>
    <t>Невенгловская Людмила  Юрьевна</t>
  </si>
  <si>
    <t>Шульгин С.Б., Шульгина С.А.</t>
  </si>
  <si>
    <t>Козак Ирина Меликовна</t>
  </si>
  <si>
    <t>Рыбаков Максим Евгеньевич</t>
  </si>
  <si>
    <t>Дезорцев Юрий Геннадьевич</t>
  </si>
  <si>
    <t>Ковалев Геннадий Иванович</t>
  </si>
  <si>
    <t>Лысенко И.В., Лысенко А.В.</t>
  </si>
  <si>
    <t>Ефимов Дмитрий Александрович</t>
  </si>
  <si>
    <t>Рузанов Виктор Павлович</t>
  </si>
  <si>
    <t>Глоба Наталия Семеновна</t>
  </si>
  <si>
    <t>Ларионов Алексей Александрович</t>
  </si>
  <si>
    <t>Ткаченко Мария Владимировна</t>
  </si>
  <si>
    <t>Давыдов Александр Владимирович</t>
  </si>
  <si>
    <t>Казанский Алексей Георгиевич</t>
  </si>
  <si>
    <t>Смирнов Александр Анатольевич</t>
  </si>
  <si>
    <t>Чунь Алексей Олегович</t>
  </si>
  <si>
    <t>Подопригора Ксения Валентиновна</t>
  </si>
  <si>
    <t>Морозов Дмитрий Владимирович</t>
  </si>
  <si>
    <t>Новикова Ольга Ивановна</t>
  </si>
  <si>
    <t>Левит Аркадий Олегович</t>
  </si>
  <si>
    <t>Трунов Олег Борисович</t>
  </si>
  <si>
    <t>Самулкин Станислав Сергеевич</t>
  </si>
  <si>
    <t>Дорофеева Ольга Сергеевна</t>
  </si>
  <si>
    <t>Чурсина Оксана Владимировна</t>
  </si>
  <si>
    <t>Айриян Наталья Ивановна</t>
  </si>
  <si>
    <t>Красинец Раиса Алексеевна</t>
  </si>
  <si>
    <t>Андреева Виктория Альбертовна</t>
  </si>
  <si>
    <t>Дзюба Ольга Евгеньевна</t>
  </si>
  <si>
    <t>Акопян Сусан Сарибековна</t>
  </si>
  <si>
    <t>Шушпанов Алексей Васильевич</t>
  </si>
  <si>
    <t>Сергеев Александр Игоревич</t>
  </si>
  <si>
    <t>Громов Павел Вячеславович</t>
  </si>
  <si>
    <t>Ларионов Борис Васильевич</t>
  </si>
  <si>
    <t>Ефимова Юлия Юрьевна</t>
  </si>
  <si>
    <t>Белова Светлана Марковна</t>
  </si>
  <si>
    <t>Дзгоева Мадина Шамилевна</t>
  </si>
  <si>
    <t>Коновалова Татьяна Васильевна</t>
  </si>
  <si>
    <t>Неволин Алексей Анатольевич</t>
  </si>
  <si>
    <t>Мельник Анастасия Сергеевна</t>
  </si>
  <si>
    <t>Алмосова  Наталья Даниловна</t>
  </si>
  <si>
    <t>Гаспарян Нунэ Александровна</t>
  </si>
  <si>
    <t>Соколов Дмитрий Андреевич</t>
  </si>
  <si>
    <t>Игнатьев Андрей Юрьевич</t>
  </si>
  <si>
    <t>Данилов Олег Борисович</t>
  </si>
  <si>
    <t>Астафьева Екатерина Юрьевна</t>
  </si>
  <si>
    <t>Свахина Наталья Николаевна</t>
  </si>
  <si>
    <t>Турукин Игорь Геннадьевич</t>
  </si>
  <si>
    <t>Зайцев П.И., Зайцев И.П.</t>
  </si>
  <si>
    <t>Иванова Валентина Ивановна</t>
  </si>
  <si>
    <t>Елесин Дмитрий Вячеславович</t>
  </si>
  <si>
    <t>Киселевич Зинаида Игоревна</t>
  </si>
  <si>
    <t>Михайлов Валерий Николаевич</t>
  </si>
  <si>
    <t>Крук Алла Владимировна</t>
  </si>
  <si>
    <t>Полякова Елена Юрьевна</t>
  </si>
  <si>
    <t>Валиев Радик Закиевич</t>
  </si>
  <si>
    <t>Андреева Наталья Юрьевна</t>
  </si>
  <si>
    <t>Перепеча Николай Николаевич</t>
  </si>
  <si>
    <t>Сафонов А.И., Сафонова Л.Г.</t>
  </si>
  <si>
    <t>Ксенофонтова Е.В., Ксенофонтов Р. А.</t>
  </si>
  <si>
    <t>Климова Лолита Валентиновна</t>
  </si>
  <si>
    <t>Иванов Дмитрий Николаевич</t>
  </si>
  <si>
    <t>Савицкая Людмила Юрьевна</t>
  </si>
  <si>
    <t>Землякова Надежда Алексеевна</t>
  </si>
  <si>
    <t>Фадеев Евгений Викторович</t>
  </si>
  <si>
    <t>Большедворский Александр Григорьевич</t>
  </si>
  <si>
    <t>Киселева Ольга Ивановна</t>
  </si>
  <si>
    <t>Акопян Михаил Абович</t>
  </si>
  <si>
    <t>Зайцева Наталья Игоревна</t>
  </si>
  <si>
    <t>Табунов Игорь Владимирович</t>
  </si>
  <si>
    <t>Дряннов Александр Павлович</t>
  </si>
  <si>
    <t>Холдобова Татьяна Вениаминовна</t>
  </si>
  <si>
    <t>Лысенко Евгений Евгеньевич</t>
  </si>
  <si>
    <t>Малахов Игорь Николаевич</t>
  </si>
  <si>
    <t>Киселева Елена Сергеевна</t>
  </si>
  <si>
    <t>Нестеренко Александр Анатольевич</t>
  </si>
  <si>
    <t>Майборода Олег Григорьевич</t>
  </si>
  <si>
    <t>Имамова Лилия Марсельевна</t>
  </si>
  <si>
    <t>Кияшко Ирина Васильевна</t>
  </si>
  <si>
    <t>Антонова Юлия Вячеславовна</t>
  </si>
  <si>
    <t>Скорняков Вячеслав Викторович</t>
  </si>
  <si>
    <t>Астатурян Нара Жораевна</t>
  </si>
  <si>
    <t>Журбенко Юрий Иванович</t>
  </si>
  <si>
    <t>Варакина Любовь Васильевна</t>
  </si>
  <si>
    <t>Волчихина Ольга Андреевна</t>
  </si>
  <si>
    <t>Смирнова Н.В., Бабаев А.В.</t>
  </si>
  <si>
    <t>12382804-12</t>
  </si>
  <si>
    <t>07 и 08 помещение</t>
  </si>
  <si>
    <t>9 помещение</t>
  </si>
  <si>
    <t xml:space="preserve"> кв.м. - площадь всех помещений, находящихся в собственности в МКД.</t>
  </si>
  <si>
    <t>кв.м. - площадь всех помещений, находящихся в собственности в МКД.</t>
  </si>
  <si>
    <t>Подвал/секция 2</t>
  </si>
  <si>
    <t>Коммунальная услуга</t>
  </si>
  <si>
    <t>тариф, руб.</t>
  </si>
  <si>
    <r>
      <rPr>
        <sz val="8"/>
        <rFont val="Arial Cyr"/>
        <charset val="204"/>
      </rPr>
      <t>Кавыршин С.В.</t>
    </r>
    <r>
      <rPr>
        <sz val="7"/>
        <rFont val="Arial Cyr"/>
        <charset val="204"/>
      </rPr>
      <t xml:space="preserve">                    494-93-66 (8 925-505-32-65)</t>
    </r>
  </si>
  <si>
    <t>Кол-во</t>
  </si>
  <si>
    <t>Холодное водоснабжение, куб.м.</t>
  </si>
  <si>
    <t>Горячее водоснабжение, куб.м.</t>
  </si>
  <si>
    <t>Водоотведение, куб.м.</t>
  </si>
  <si>
    <t>14318607-13</t>
  </si>
  <si>
    <t>5/ 164</t>
  </si>
  <si>
    <t xml:space="preserve">4 х 31 сут = 124 кВт-ч                           </t>
  </si>
  <si>
    <t>Из них Жилье</t>
  </si>
  <si>
    <t>_______________________ Хольнов А.И.</t>
  </si>
  <si>
    <t>Фролов Е.М.</t>
  </si>
  <si>
    <t>с 12.12.12</t>
  </si>
  <si>
    <t>Уст. новый 02.2014г.</t>
  </si>
  <si>
    <t>Пом. 41 подвал корп. 2</t>
  </si>
  <si>
    <t>Никуленко О.О. (НП)</t>
  </si>
  <si>
    <t>ВСЕГО с ОДН</t>
  </si>
  <si>
    <t>пом. 42, 43 подвал корп. 2</t>
  </si>
  <si>
    <t>00580617-06</t>
  </si>
  <si>
    <t>17148681-13</t>
  </si>
  <si>
    <t>Ишмурзина Альбина Рифкатовна</t>
  </si>
  <si>
    <t>Бочкарёв Валерий Викторович</t>
  </si>
  <si>
    <t>не раб.</t>
  </si>
  <si>
    <t>Уст</t>
  </si>
  <si>
    <t>Пом.1-5 подвал корп. 2 оф. 5"А"</t>
  </si>
  <si>
    <t>Свободная площадь</t>
  </si>
  <si>
    <t>1/ 10</t>
  </si>
  <si>
    <t>2/106</t>
  </si>
  <si>
    <t>Председатель правления ТСЖ "ДУБКИ"</t>
  </si>
  <si>
    <t>Счетчик не работает           Сред. 270 кВт-ч/ мес.</t>
  </si>
  <si>
    <t>Пом. 40 подвал корп. 2</t>
  </si>
  <si>
    <t>Пом. 39 подвал корп. 2</t>
  </si>
  <si>
    <t>замена 14.07.2014</t>
  </si>
  <si>
    <t>Счетчик не работает           Сред. 255 кВт-ч/ мес.</t>
  </si>
  <si>
    <t>Борисов Денис Александрович</t>
  </si>
  <si>
    <t>Счетчик не работает           Сред. 320 кВт-ч/ мес.</t>
  </si>
  <si>
    <t>Алиева Наталья Александровна</t>
  </si>
  <si>
    <t>Розбицкая Дина Григорьевна</t>
  </si>
  <si>
    <t>Липченко Вероника Александровна</t>
  </si>
  <si>
    <t>00378838-05</t>
  </si>
  <si>
    <t>14236302-13</t>
  </si>
  <si>
    <t>Офисы № 10,11,14,15,16,    17, 6А, 4А</t>
  </si>
  <si>
    <t xml:space="preserve">Офисы № 9,12,13,18,19,  19А      </t>
  </si>
  <si>
    <t>90</t>
  </si>
  <si>
    <t>21719646-14</t>
  </si>
  <si>
    <t>21917828-15</t>
  </si>
  <si>
    <t>ИТОГО</t>
  </si>
  <si>
    <t>Распределяем по корпусам</t>
  </si>
  <si>
    <t>корпус 1</t>
  </si>
  <si>
    <t>корпус 2</t>
  </si>
  <si>
    <t>корпус 3</t>
  </si>
  <si>
    <t>корпус 4, 5, 6</t>
  </si>
  <si>
    <t>кв.м.</t>
  </si>
  <si>
    <t>кВт/ч</t>
  </si>
  <si>
    <t xml:space="preserve">    Этаж 6</t>
  </si>
  <si>
    <t>Журавлёва Анастасия Вадимовна</t>
  </si>
  <si>
    <t>№ 21-с.3-Ф    эт.1/дв.13 оф.4А</t>
  </si>
  <si>
    <t>Администрация</t>
  </si>
  <si>
    <t>УНАгИ-МАКИ Киричок Андрей 8-925-518-27-95</t>
  </si>
  <si>
    <t>27634281-16</t>
  </si>
  <si>
    <t>Теплоснабжение, Гкал</t>
  </si>
  <si>
    <t>замена 27.10</t>
  </si>
  <si>
    <t>Аппарат Вода</t>
  </si>
  <si>
    <t>ИП Орликов Д.</t>
  </si>
  <si>
    <t>Докин Александр Николаевич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</si>
  <si>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</si>
  <si>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</si>
  <si>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</si>
  <si>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</si>
  <si>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</si>
  <si>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</si>
  <si>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по ИПУ</t>
  </si>
  <si>
    <t>по нормативу</t>
  </si>
  <si>
    <t>на общедомовые нужды</t>
  </si>
  <si>
    <t xml:space="preserve">Отопление </t>
  </si>
  <si>
    <t>Гкал</t>
  </si>
  <si>
    <t>02</t>
  </si>
  <si>
    <t>04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</si>
  <si>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</si>
  <si>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</si>
  <si>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</si>
  <si>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</si>
  <si>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</si>
  <si>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</si>
  <si>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Электроснабжение</t>
  </si>
  <si>
    <t>Из них Гараж</t>
  </si>
  <si>
    <t>Корпус 4</t>
  </si>
  <si>
    <t>Корпус 5</t>
  </si>
  <si>
    <t>Всего ЖК</t>
  </si>
  <si>
    <t>Основание - норматив согласно распоряжения Министерства ЖКХ МО от 20.10.2016 г. №200-РВ</t>
  </si>
  <si>
    <t>или</t>
  </si>
  <si>
    <t>Норматив электроснабжения на ОДН, кВт/ч</t>
  </si>
  <si>
    <t>Корпус 7</t>
  </si>
  <si>
    <r>
      <t xml:space="preserve"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</t>
    </r>
    <r>
      <rPr>
        <sz val="18"/>
        <rFont val="Arial Cyr"/>
        <family val="2"/>
        <charset val="204"/>
      </rPr>
      <t>корп. 1</t>
    </r>
  </si>
  <si>
    <r>
      <t xml:space="preserve">на сайте ТСЖ "ДУБКИ" </t>
    </r>
    <r>
      <rPr>
        <b/>
        <sz val="10"/>
        <rFont val="Arial Cyr"/>
        <family val="2"/>
        <charset val="204"/>
      </rPr>
      <t>www.tsj-dubki.ru</t>
    </r>
  </si>
  <si>
    <t>закрыто ср.зн.100 кВт/ч</t>
  </si>
  <si>
    <t>Марчук А.П.</t>
  </si>
  <si>
    <t>Автостоянка корп. 6</t>
  </si>
  <si>
    <t>Офисы № 1,2,3,4,5,6,7,9</t>
  </si>
  <si>
    <t>Голубева Н.С.</t>
  </si>
  <si>
    <t>Павочкина В.Т.</t>
  </si>
  <si>
    <t>Автостоянка      № 1,2</t>
  </si>
  <si>
    <t>Норматив, кВт/ч</t>
  </si>
  <si>
    <t>Счет ООО "Мосэнергосбыт"</t>
  </si>
  <si>
    <t>Итого по ЖК</t>
  </si>
  <si>
    <t>Норматив для МКД</t>
  </si>
  <si>
    <t>Общая S, кв.м.</t>
  </si>
  <si>
    <t>Площадь в собственности, кв.м.</t>
  </si>
  <si>
    <t>Расчетная S, кв.м.</t>
  </si>
  <si>
    <t>Расход электроэнергии по нормативам для МКД, кВт/ч</t>
  </si>
  <si>
    <t>Сумма всех ИПУ электроэнергии ЖК, в том числе</t>
  </si>
  <si>
    <t>ИП Соколинская</t>
  </si>
  <si>
    <t>Ласкова Т.</t>
  </si>
  <si>
    <t>офис 6А Художники Ласкова Т. (ОДН)</t>
  </si>
  <si>
    <t>Шишлова И.Н.</t>
  </si>
  <si>
    <t>Роман дворник</t>
  </si>
  <si>
    <t>Этаж 1 (н.п. 1)</t>
  </si>
  <si>
    <t>Этаж 1 (н.п. 2)</t>
  </si>
  <si>
    <t>Этаж 1 (н.п. 3)</t>
  </si>
  <si>
    <t>29993313</t>
  </si>
  <si>
    <t>29993646</t>
  </si>
  <si>
    <t>29993290</t>
  </si>
  <si>
    <t>29993615</t>
  </si>
  <si>
    <t>29993962</t>
  </si>
  <si>
    <t>29993111</t>
  </si>
  <si>
    <t>32373717-17</t>
  </si>
  <si>
    <t xml:space="preserve"> кв.м. - площадь всех помещений, находящихся в собственности в корпусах 1,2, 4, 5 и 6.</t>
  </si>
  <si>
    <t>Норматив, куб.м.</t>
  </si>
  <si>
    <t>Расход холодного водоснабжения по нормативам для МКД, куб.м.</t>
  </si>
  <si>
    <t>Размер оплаты холодное водоснабжение ОДН, куб.м./кв.м.</t>
  </si>
  <si>
    <t>Подвал и чердаки, кв.м.</t>
  </si>
  <si>
    <t>Установ.03.02.18</t>
  </si>
  <si>
    <t>Дробенко В.П.                                         8-916-343-59-04</t>
  </si>
  <si>
    <t>33542560-18</t>
  </si>
  <si>
    <t>33479297-18</t>
  </si>
  <si>
    <t>32246057-18</t>
  </si>
  <si>
    <t>32246050-18</t>
  </si>
  <si>
    <t>33119163-18</t>
  </si>
  <si>
    <t>33413036-18</t>
  </si>
  <si>
    <t>Голубева Н.С.             (Овощной)</t>
  </si>
  <si>
    <t>ОАО "Центральный телеграф" (ОДН)</t>
  </si>
  <si>
    <t>Соколинская И.Ю. (ОДН)</t>
  </si>
  <si>
    <t>Шишлова И.Н. (ОДН)</t>
  </si>
  <si>
    <t xml:space="preserve">Роман дворник (ОДН)                  </t>
  </si>
  <si>
    <t>Правление (ОДН)</t>
  </si>
  <si>
    <t>ОДН итого</t>
  </si>
  <si>
    <t>34039063-18</t>
  </si>
  <si>
    <t>34035289-18</t>
  </si>
  <si>
    <t>33780226-18</t>
  </si>
  <si>
    <t>34034904-18</t>
  </si>
  <si>
    <t>33953369-18</t>
  </si>
  <si>
    <t>Бурдина Ольга Раф.                          8-915-221-32-53</t>
  </si>
  <si>
    <t>32537264-18</t>
  </si>
  <si>
    <t>Прачечная</t>
  </si>
  <si>
    <t>33954502-18</t>
  </si>
  <si>
    <t>Эздекова А.А.</t>
  </si>
  <si>
    <t>33955422-18</t>
  </si>
  <si>
    <t>Урванцева Ирина Анат.                          8-906-734-12-44/ эл.авт.№ 8</t>
  </si>
  <si>
    <t>Галоганов А.П.</t>
  </si>
  <si>
    <t>Кочерженко И.С.             Оля  8 903 169 47 45</t>
  </si>
  <si>
    <t>34238063-18</t>
  </si>
  <si>
    <t>33953444-18</t>
  </si>
  <si>
    <t>32963658-18</t>
  </si>
  <si>
    <t>34238012-18</t>
  </si>
  <si>
    <t>33614624-18</t>
  </si>
  <si>
    <t>33614763-18</t>
  </si>
  <si>
    <t>33614605-18</t>
  </si>
  <si>
    <t>33614676-18</t>
  </si>
  <si>
    <t>31797935-17</t>
  </si>
  <si>
    <t>31051073-17</t>
  </si>
  <si>
    <t>Из них ОДН, ИТП и ВНС</t>
  </si>
  <si>
    <t>01/с.1-Ф     эт.1/дв.11</t>
  </si>
  <si>
    <t>14/с.4/5-Ф  эт.2/дв.15;23</t>
  </si>
  <si>
    <t>11/с.5-Ф   эт.2/дв.27</t>
  </si>
  <si>
    <t>Марчук Алексей Павл.         580-03-89</t>
  </si>
  <si>
    <t>Марчук Алексей Павл.           8-903-125-08-12</t>
  </si>
  <si>
    <t>Марчук Алексей Павл.           8-903-125-08-14</t>
  </si>
  <si>
    <t>Борисова Оксана               8-962-937-63-89, 8-926-937-63-88</t>
  </si>
  <si>
    <t>34244040-18</t>
  </si>
  <si>
    <t>Баландин Николай                                                                   8 985 763 75 76/эл.авт.№ 9</t>
  </si>
  <si>
    <t>33598297-18</t>
  </si>
  <si>
    <t>Гасилов Виктор Роман.                                    8-916-758-72-30</t>
  </si>
  <si>
    <t>34234685-18</t>
  </si>
  <si>
    <t>Ходыкина Г.И.                      796-50-80</t>
  </si>
  <si>
    <t>34245100-18</t>
  </si>
  <si>
    <t>32490439-18</t>
  </si>
  <si>
    <t>Установ. 11.05.18</t>
  </si>
  <si>
    <t>Установ. 28.04.18</t>
  </si>
  <si>
    <t>34021304-18</t>
  </si>
  <si>
    <t>33639859-18</t>
  </si>
  <si>
    <t>Пронина Н.В.                         Олег Валер.   728-01-44</t>
  </si>
  <si>
    <t>33377962-18</t>
  </si>
  <si>
    <t>Ладонина М.Ф.                                         8-903-111-97-06</t>
  </si>
  <si>
    <t>34579628-18</t>
  </si>
  <si>
    <t>Договор</t>
  </si>
  <si>
    <t>Акт</t>
  </si>
  <si>
    <t>05/с.2-Ф  эт.2/дв.25</t>
  </si>
  <si>
    <t>12/с.3-Ф                  эт.2/дв.3</t>
  </si>
  <si>
    <t>18/с.3-Г                      эт.2/дв.5</t>
  </si>
  <si>
    <t>34702500-18</t>
  </si>
  <si>
    <t>Расчет нормативов ОДН по холодному водоснабжению многоквартирного жилого комплекса "Дубки"</t>
  </si>
  <si>
    <t>Расчет нормативов ОДН по горячему водоснабжению многоквартирного жилого комплекса "Дубки"</t>
  </si>
  <si>
    <t>Расчет нормативов ОДН по водоотведению многоквартирного жилого комплекса "Дубки"</t>
  </si>
  <si>
    <t>Размер оплаты электроснабжение ОДН, кВт*ч/кв.м.</t>
  </si>
  <si>
    <t>Расчет норматива по электроснабжению на общедомовые нужды между всеми помещениями жилого комплекса "Дубки"</t>
  </si>
  <si>
    <t>34035688-18</t>
  </si>
  <si>
    <t>34427884-18</t>
  </si>
  <si>
    <t>33088386-18</t>
  </si>
  <si>
    <t>34440123-18</t>
  </si>
  <si>
    <t>34361961-18</t>
  </si>
  <si>
    <t>34365881-18</t>
  </si>
  <si>
    <t>34403540-18</t>
  </si>
  <si>
    <t>34436313-18</t>
  </si>
  <si>
    <t>34615406-18</t>
  </si>
  <si>
    <t>34713943-18</t>
  </si>
  <si>
    <t>Насосная пожаротушения</t>
  </si>
  <si>
    <t>13/с.3-Ф   эт.2/дв.1;3</t>
  </si>
  <si>
    <t xml:space="preserve">    Клемешева Л.М.                    8-916-173-83-94</t>
  </si>
  <si>
    <t>122379935-18</t>
  </si>
  <si>
    <t>Электрощитовая № 1 - подъезды №1 и №2 Корпус 2</t>
  </si>
  <si>
    <t>Электрощитовая № 2 - подъезд № 3 Корпус 2</t>
  </si>
  <si>
    <t>Электрощитовая № 3 - подъезды №4 и №5 Корпус 2</t>
  </si>
  <si>
    <t>Корпус 3 Гараж</t>
  </si>
  <si>
    <t>69</t>
  </si>
  <si>
    <t>34031248-18</t>
  </si>
  <si>
    <t>19</t>
  </si>
  <si>
    <t>17/с.4-Г                   эт.2/дв.3</t>
  </si>
  <si>
    <t>Парикмахерская "Семей"                          8 915 324 43 64/эл.авт. № 6</t>
  </si>
  <si>
    <t>33004849-17</t>
  </si>
  <si>
    <t>15/с.5-Ф  эт.2/дв.22</t>
  </si>
  <si>
    <t>Волчихина О.А.                        8-906-735-86-11</t>
  </si>
  <si>
    <t>30621511-18  (к. 1)</t>
  </si>
  <si>
    <t>30621523-18 (к. 2)</t>
  </si>
  <si>
    <t>32348711-17</t>
  </si>
  <si>
    <t>32519315-17</t>
  </si>
  <si>
    <t>32350846-17</t>
  </si>
  <si>
    <t>32391977-18</t>
  </si>
  <si>
    <t>34644188-18</t>
  </si>
  <si>
    <t>10/с.5-Ф    эт.1/дв.17;19</t>
  </si>
  <si>
    <t>АКТ</t>
  </si>
  <si>
    <t>Филонова Л.М.                                   573-41-01</t>
  </si>
  <si>
    <t>35366213-18</t>
  </si>
  <si>
    <t>34612175-18</t>
  </si>
  <si>
    <t>34465866-18</t>
  </si>
  <si>
    <t>Автостоянка      № 1</t>
  </si>
  <si>
    <t>Автостоянка      № 2</t>
  </si>
  <si>
    <t>Автостоянка Н/П №2</t>
  </si>
  <si>
    <t>Автостоянка Н/П №1</t>
  </si>
  <si>
    <t>Автостоянка Н/П №3</t>
  </si>
  <si>
    <t>33994473-18</t>
  </si>
  <si>
    <t>35139456-18</t>
  </si>
  <si>
    <t>Березовская Д.В.                  8-916-263-34-33</t>
  </si>
  <si>
    <t>35299603-18</t>
  </si>
  <si>
    <t>не живут</t>
  </si>
  <si>
    <t>Здобнин Михаил Юрьевич</t>
  </si>
  <si>
    <t>Савинов Александр Андреевич</t>
  </si>
  <si>
    <t>02/с.1/2-Ф      эт.1/дв.9</t>
  </si>
  <si>
    <t>04/с.1-Г                 эт.2/дв.24</t>
  </si>
  <si>
    <t>35107980-18</t>
  </si>
  <si>
    <t>35175914-18</t>
  </si>
  <si>
    <t>35459411-18</t>
  </si>
  <si>
    <t>35160602-18</t>
  </si>
  <si>
    <t>35107904-18</t>
  </si>
  <si>
    <t>35175968-18</t>
  </si>
  <si>
    <t>19533465-14</t>
  </si>
  <si>
    <t>32256200-17</t>
  </si>
  <si>
    <t>26425045-16</t>
  </si>
  <si>
    <t>32255439-17</t>
  </si>
  <si>
    <t>92</t>
  </si>
  <si>
    <t>109</t>
  </si>
  <si>
    <t>36655629-18</t>
  </si>
  <si>
    <t>36395279-18</t>
  </si>
  <si>
    <t>36123417-18</t>
  </si>
  <si>
    <t>35191312-18</t>
  </si>
  <si>
    <t>36448178-18</t>
  </si>
  <si>
    <t>60</t>
  </si>
  <si>
    <t>36411482-18</t>
  </si>
  <si>
    <t>36977866-19</t>
  </si>
  <si>
    <t>Электроэнергия ИТП, кВт/ч</t>
  </si>
  <si>
    <t>36070299-19</t>
  </si>
  <si>
    <t>37232181-19</t>
  </si>
  <si>
    <t>Вымпелком "Билайн"</t>
  </si>
  <si>
    <t>37174446-19</t>
  </si>
  <si>
    <t>Подвал галерея 2 подъезд</t>
  </si>
  <si>
    <t>Подвал галерея 4 подъезд</t>
  </si>
  <si>
    <t>37174893-19</t>
  </si>
  <si>
    <t>Подвал корпуса 1</t>
  </si>
  <si>
    <t>37174675-19</t>
  </si>
  <si>
    <t>Эт. №24</t>
  </si>
  <si>
    <t>37550007-19</t>
  </si>
  <si>
    <t>Сербул Сергей Анатольевич</t>
  </si>
  <si>
    <t>37550570-19</t>
  </si>
  <si>
    <t>187</t>
  </si>
  <si>
    <t>37587922-19</t>
  </si>
  <si>
    <t>38204502-19</t>
  </si>
  <si>
    <t>38263552-19</t>
  </si>
  <si>
    <t>38508718-19</t>
  </si>
  <si>
    <t>38262994-19</t>
  </si>
  <si>
    <t>уст. 10.07.19</t>
  </si>
  <si>
    <t>38275076-19</t>
  </si>
  <si>
    <t>уст. 30.06.19</t>
  </si>
  <si>
    <t>Милокостов Р.В.,Милокостова И.Г.</t>
  </si>
  <si>
    <t>38421982-19</t>
  </si>
  <si>
    <t>37196061-19</t>
  </si>
  <si>
    <t>38886701-19</t>
  </si>
  <si>
    <t>аварийная лестница из. к. 3 в к.4</t>
  </si>
  <si>
    <t>Запасной выход</t>
  </si>
  <si>
    <t>38860707-19</t>
  </si>
  <si>
    <t>36714834-19    10.12.19</t>
  </si>
  <si>
    <t>39602215-19</t>
  </si>
  <si>
    <t>40851463-20</t>
  </si>
  <si>
    <t>на даче</t>
  </si>
  <si>
    <t>40351453-20</t>
  </si>
  <si>
    <t>39842469-20</t>
  </si>
  <si>
    <t>Абрашина Ольга Васильевна</t>
  </si>
  <si>
    <t>Киришко С.  эл.авт.№ 4</t>
  </si>
  <si>
    <t>17124350-13</t>
  </si>
  <si>
    <t>14498307-13</t>
  </si>
  <si>
    <t>41486841-20</t>
  </si>
  <si>
    <t>Калинина О. А.</t>
  </si>
  <si>
    <t>март</t>
  </si>
  <si>
    <t>апрель</t>
  </si>
  <si>
    <t>Месяц</t>
  </si>
  <si>
    <t>Перерасчет за март и апрель 2020 года, рубли</t>
  </si>
  <si>
    <t>начислено в платежке</t>
  </si>
  <si>
    <t>перерасчет в платежке</t>
  </si>
  <si>
    <t>Сальдо расчетов по платежке</t>
  </si>
  <si>
    <t>Требовалось начислить по расчету</t>
  </si>
  <si>
    <t>3=1-2</t>
  </si>
  <si>
    <t>перерасчет май (4-3) доначислить</t>
  </si>
  <si>
    <t>107</t>
  </si>
  <si>
    <t>41133394-20</t>
  </si>
  <si>
    <t>41316431-20</t>
  </si>
  <si>
    <t>41280921-20</t>
  </si>
  <si>
    <t>41418315-20</t>
  </si>
  <si>
    <t>41422346-20</t>
  </si>
  <si>
    <t>154</t>
  </si>
  <si>
    <t>41642371-20</t>
  </si>
  <si>
    <t>41658382-20</t>
  </si>
  <si>
    <t>42069428-20</t>
  </si>
  <si>
    <t>41677029-20</t>
  </si>
  <si>
    <t>41671499-20</t>
  </si>
  <si>
    <t>84</t>
  </si>
  <si>
    <t>43035693-20</t>
  </si>
  <si>
    <t>замена 09.12.20</t>
  </si>
  <si>
    <t>42923651-20</t>
  </si>
  <si>
    <t>РЕСО-Гарантия</t>
  </si>
  <si>
    <t>Стоянка №1</t>
  </si>
  <si>
    <t>Стоянка №2</t>
  </si>
  <si>
    <t>замена 23.12.20</t>
  </si>
  <si>
    <t>42737049-20</t>
  </si>
  <si>
    <t>42853801-20</t>
  </si>
  <si>
    <t>Розбицкий Г.Т.</t>
  </si>
  <si>
    <t xml:space="preserve">Шторы (ОДН) </t>
  </si>
  <si>
    <t>Животкова Юлия Михайловна</t>
  </si>
  <si>
    <t>Ибрагимов Саид Магомедович</t>
  </si>
  <si>
    <t>42833949-21</t>
  </si>
  <si>
    <t>43602158-21</t>
  </si>
  <si>
    <t>Куриленок Владимир Константинович</t>
  </si>
  <si>
    <t>Странгуль Е.Е.</t>
  </si>
  <si>
    <t>Фролов П.Н.</t>
  </si>
  <si>
    <t>Шуравин Андрей Вячеславович</t>
  </si>
  <si>
    <t>Каменко А.В.</t>
  </si>
  <si>
    <t>Спрогис Л.Г.</t>
  </si>
  <si>
    <t>Евдокимова В.А.</t>
  </si>
  <si>
    <t>Гапеенко Г.Д.</t>
  </si>
  <si>
    <t>Карасева Г.П.</t>
  </si>
  <si>
    <t>Семенова Е.П.</t>
  </si>
  <si>
    <t>Денисенко М.Г.</t>
  </si>
  <si>
    <t>Сочинская Н.И.</t>
  </si>
  <si>
    <t>Маликова М.Ю.</t>
  </si>
  <si>
    <t>Конева В.С.</t>
  </si>
  <si>
    <t>Семенюк В.А.</t>
  </si>
  <si>
    <t>Борисанова М.А.</t>
  </si>
  <si>
    <t>Уварова Ирина Анатольевна</t>
  </si>
  <si>
    <t>Бакуменко М.С.</t>
  </si>
  <si>
    <t>Титова Г.Д.</t>
  </si>
  <si>
    <t>Чумак Ю.В.</t>
  </si>
  <si>
    <t>Гук Е.Д.</t>
  </si>
  <si>
    <t>Акопян С.З.</t>
  </si>
  <si>
    <t>Назарова Н.Н.</t>
  </si>
  <si>
    <t>Байло А.С.</t>
  </si>
  <si>
    <t>Шелехов В.Н.</t>
  </si>
  <si>
    <t>Джуман Н.И.</t>
  </si>
  <si>
    <t>16216-13</t>
  </si>
  <si>
    <t>27641875-16</t>
  </si>
  <si>
    <t>25161974-16</t>
  </si>
  <si>
    <t>10453787-12</t>
  </si>
  <si>
    <t>31205401-17</t>
  </si>
  <si>
    <t>43602098-21</t>
  </si>
  <si>
    <t>26716661-16</t>
  </si>
  <si>
    <t>28166336-16</t>
  </si>
  <si>
    <t>22219490-15</t>
  </si>
  <si>
    <t>19904342-14</t>
  </si>
  <si>
    <t>25263550-16</t>
  </si>
  <si>
    <t>23692259-15</t>
  </si>
  <si>
    <t>19353109-14</t>
  </si>
  <si>
    <t>22967257-15</t>
  </si>
  <si>
    <t xml:space="preserve">00503042-06 </t>
  </si>
  <si>
    <t>14540911-13</t>
  </si>
  <si>
    <t>30023285-17</t>
  </si>
  <si>
    <t>25156027-16</t>
  </si>
  <si>
    <t>25230552-16</t>
  </si>
  <si>
    <t>28083304-16</t>
  </si>
  <si>
    <t>26424570-16</t>
  </si>
  <si>
    <t>01040502-07</t>
  </si>
  <si>
    <t>22154442-15</t>
  </si>
  <si>
    <t>18964612-14</t>
  </si>
  <si>
    <t>20500250-14</t>
  </si>
  <si>
    <t>16308929-13</t>
  </si>
  <si>
    <t>25160317-16</t>
  </si>
  <si>
    <t>19565305-14</t>
  </si>
  <si>
    <t>26638242-16</t>
  </si>
  <si>
    <t>20510715-14</t>
  </si>
  <si>
    <t>32261607-17</t>
  </si>
  <si>
    <t>28846954-16</t>
  </si>
  <si>
    <t>32034595-17</t>
  </si>
  <si>
    <t>29642683-17</t>
  </si>
  <si>
    <t>18933715-14</t>
  </si>
  <si>
    <t>14225046-13</t>
  </si>
  <si>
    <t>21507940-15</t>
  </si>
  <si>
    <t>17335181-14</t>
  </si>
  <si>
    <t>19339866-14</t>
  </si>
  <si>
    <t>23582792-15</t>
  </si>
  <si>
    <t>20512138-14</t>
  </si>
  <si>
    <t>20027676-14</t>
  </si>
  <si>
    <t>1786426-14</t>
  </si>
  <si>
    <t>17876039-14</t>
  </si>
  <si>
    <t>23191960-15</t>
  </si>
  <si>
    <t>Белобородова Т.А.</t>
  </si>
  <si>
    <t>Сарапин Павел Ефимович</t>
  </si>
  <si>
    <t>Летин М.А.</t>
  </si>
  <si>
    <t>Гришенкова Н.Г.</t>
  </si>
  <si>
    <t>18819929-14</t>
  </si>
  <si>
    <t>23749732-15</t>
  </si>
  <si>
    <t>14568568-13</t>
  </si>
  <si>
    <t>22218289-15</t>
  </si>
  <si>
    <t>502989-6</t>
  </si>
  <si>
    <t>27727551-16</t>
  </si>
  <si>
    <t>26415828-16</t>
  </si>
  <si>
    <t>16418223-13</t>
  </si>
  <si>
    <t>32034471-17</t>
  </si>
  <si>
    <t>31865202-17</t>
  </si>
  <si>
    <t>16611953-13</t>
  </si>
  <si>
    <t>22219564-15</t>
  </si>
  <si>
    <t>19352007-14</t>
  </si>
  <si>
    <t>22214358-15</t>
  </si>
  <si>
    <t>15243725-05</t>
  </si>
  <si>
    <t>Чудин Д.В.</t>
  </si>
  <si>
    <t>Велиева П.Р.</t>
  </si>
  <si>
    <t>Комисаров К.В.</t>
  </si>
  <si>
    <t>Санченко Д.А.</t>
  </si>
  <si>
    <t>Ковалев А.Д.</t>
  </si>
  <si>
    <t>Чтчян В.К.</t>
  </si>
  <si>
    <t>Ковалева Н.В.</t>
  </si>
  <si>
    <t>Преображенская Т.А.</t>
  </si>
  <si>
    <t>Логинова Б.Г.</t>
  </si>
  <si>
    <t>Абрашина В.А.</t>
  </si>
  <si>
    <t>Меклер Т.М.</t>
  </si>
  <si>
    <t>Тумасьева Ю.И.</t>
  </si>
  <si>
    <t>24335286-15</t>
  </si>
  <si>
    <t>26423560-16</t>
  </si>
  <si>
    <t>28314632-16</t>
  </si>
  <si>
    <t>31825454-17</t>
  </si>
  <si>
    <t>22218687-15</t>
  </si>
  <si>
    <t>26424703-16</t>
  </si>
  <si>
    <t>16319790-13</t>
  </si>
  <si>
    <t>25159836-16</t>
  </si>
  <si>
    <t>151925980-13</t>
  </si>
  <si>
    <t>26625613-16</t>
  </si>
  <si>
    <t>20091504-14</t>
  </si>
  <si>
    <t>20512124-16</t>
  </si>
  <si>
    <t>24623919-18</t>
  </si>
  <si>
    <t>198720047-14</t>
  </si>
  <si>
    <t>32111635-17</t>
  </si>
  <si>
    <t>00516142-05</t>
  </si>
  <si>
    <t>29248240-17</t>
  </si>
  <si>
    <t>28146987-16</t>
  </si>
  <si>
    <t>29749936-17</t>
  </si>
  <si>
    <t>25146771-16</t>
  </si>
  <si>
    <t>20488111-14</t>
  </si>
  <si>
    <t>33414142-18</t>
  </si>
  <si>
    <t>18622062-14</t>
  </si>
  <si>
    <t>Ким П.Т.</t>
  </si>
  <si>
    <t>Климовских А.В.</t>
  </si>
  <si>
    <t>Цыдренкова И.Д.</t>
  </si>
  <si>
    <t>Волкова О.А.</t>
  </si>
  <si>
    <t>Писарева Е.И.</t>
  </si>
  <si>
    <t>Евсеева М.В.</t>
  </si>
  <si>
    <t>Тараторина Т.В.</t>
  </si>
  <si>
    <t>25235248-16</t>
  </si>
  <si>
    <t>31865158-17</t>
  </si>
  <si>
    <t>15438829-13</t>
  </si>
  <si>
    <t>17811893-14</t>
  </si>
  <si>
    <t>24321425-15</t>
  </si>
  <si>
    <t>376955-05</t>
  </si>
  <si>
    <t>20306157-14</t>
  </si>
  <si>
    <t>23087292-15</t>
  </si>
  <si>
    <t>22193134-15</t>
  </si>
  <si>
    <t>18910602-14</t>
  </si>
  <si>
    <t>26634617-16</t>
  </si>
  <si>
    <t>0249669-05</t>
  </si>
  <si>
    <t>30165117-17</t>
  </si>
  <si>
    <t>00379790-05</t>
  </si>
  <si>
    <t>00377511-05</t>
  </si>
  <si>
    <t>17815057-14</t>
  </si>
  <si>
    <t>20066574-14</t>
  </si>
  <si>
    <t>25161824-16</t>
  </si>
  <si>
    <t>00377494-05</t>
  </si>
  <si>
    <t>17864919-14</t>
  </si>
  <si>
    <t>00379104-05</t>
  </si>
  <si>
    <t>23337831-15</t>
  </si>
  <si>
    <t>43825747-21</t>
  </si>
  <si>
    <t>01298657-07</t>
  </si>
  <si>
    <t>00379650-05</t>
  </si>
  <si>
    <t>00380757-05</t>
  </si>
  <si>
    <t>00377357-05</t>
  </si>
  <si>
    <t>23296844-15</t>
  </si>
  <si>
    <t>16571975-13</t>
  </si>
  <si>
    <t>379635-05</t>
  </si>
  <si>
    <t>19352395-14</t>
  </si>
  <si>
    <t>Прокуронова Наталья Александровна</t>
  </si>
  <si>
    <t>Евдокимова Наталья Валерьевна</t>
  </si>
  <si>
    <t>Борискина Наталья Владимировна</t>
  </si>
  <si>
    <t>Пустовойт  Иван Александрович</t>
  </si>
  <si>
    <t>Селезнев Илья Владимирович</t>
  </si>
  <si>
    <t>31835230-17</t>
  </si>
  <si>
    <t>28074731-16</t>
  </si>
  <si>
    <t>26733229-16</t>
  </si>
  <si>
    <t>1410996-13</t>
  </si>
  <si>
    <t>20048648-14</t>
  </si>
  <si>
    <t>26624370-16</t>
  </si>
  <si>
    <t>16213199-13</t>
  </si>
  <si>
    <t>19356901-14</t>
  </si>
  <si>
    <t>14312652-13</t>
  </si>
  <si>
    <t>16372096-13</t>
  </si>
  <si>
    <t>16307529-13</t>
  </si>
  <si>
    <t>00377003-05</t>
  </si>
  <si>
    <t>02232588-08</t>
  </si>
  <si>
    <t>16312194-13</t>
  </si>
  <si>
    <t>22188552-15</t>
  </si>
  <si>
    <t>19872138-14</t>
  </si>
  <si>
    <t>28847755-16</t>
  </si>
  <si>
    <t>28127173-16</t>
  </si>
  <si>
    <t>18592961-14</t>
  </si>
  <si>
    <t>32609879-17</t>
  </si>
  <si>
    <t>32222265-17</t>
  </si>
  <si>
    <t>25840122-16</t>
  </si>
  <si>
    <t>23612707-15</t>
  </si>
  <si>
    <t xml:space="preserve">689506-07 </t>
  </si>
  <si>
    <t>164182293-13</t>
  </si>
  <si>
    <t>29248259-17</t>
  </si>
  <si>
    <t>29811404-17</t>
  </si>
  <si>
    <t>0253093-05</t>
  </si>
  <si>
    <t>00379699-05</t>
  </si>
  <si>
    <t>0282084-05</t>
  </si>
  <si>
    <t>16456736-13</t>
  </si>
  <si>
    <t xml:space="preserve">Казаков Александр Юрьевич    </t>
  </si>
  <si>
    <t>Добролович Ольга Леонтьевна</t>
  </si>
  <si>
    <t>Микляев Виктор Валентинович</t>
  </si>
  <si>
    <t>Носова Юлия Евгеньевна</t>
  </si>
  <si>
    <t xml:space="preserve">Горьков Олег Алексеевич         </t>
  </si>
  <si>
    <t>Григорьева Светлана Александровна</t>
  </si>
  <si>
    <t>Мирошниченко Владислав  Владимирович</t>
  </si>
  <si>
    <t>Гавриленко Артем Борисович</t>
  </si>
  <si>
    <t>Тарасов Б.В.</t>
  </si>
  <si>
    <t>Борисова С.И.</t>
  </si>
  <si>
    <t>Даниловская А.А.</t>
  </si>
  <si>
    <t>Рахматиллаев Холмурод Очилдиевич</t>
  </si>
  <si>
    <t>0281596-05</t>
  </si>
  <si>
    <t>00347361-05</t>
  </si>
  <si>
    <t>27830175-16</t>
  </si>
  <si>
    <t>32062357-17</t>
  </si>
  <si>
    <t>23191446-15</t>
  </si>
  <si>
    <t>26411561-16</t>
  </si>
  <si>
    <t>22103132-15</t>
  </si>
  <si>
    <t>07523287-11</t>
  </si>
  <si>
    <t>20511657-14</t>
  </si>
  <si>
    <t>23676080-15</t>
  </si>
  <si>
    <t>00377101-05</t>
  </si>
  <si>
    <t>19040870-14</t>
  </si>
  <si>
    <t>22945499-15</t>
  </si>
  <si>
    <t>23501893-15</t>
  </si>
  <si>
    <t>25161006-16</t>
  </si>
  <si>
    <t>31537612-17</t>
  </si>
  <si>
    <t>27188681-16</t>
  </si>
  <si>
    <t>26741516-16</t>
  </si>
  <si>
    <t>00377041-05</t>
  </si>
  <si>
    <t>00377038-05</t>
  </si>
  <si>
    <t>00378912-05</t>
  </si>
  <si>
    <t>0281710-05</t>
  </si>
  <si>
    <t>16011120-13</t>
  </si>
  <si>
    <t>28152826-16</t>
  </si>
  <si>
    <t>19862098-14</t>
  </si>
  <si>
    <t>26425059-16</t>
  </si>
  <si>
    <t>23254069-15</t>
  </si>
  <si>
    <t>26633216-16</t>
  </si>
  <si>
    <t>16695511-13</t>
  </si>
  <si>
    <t>23317638-15</t>
  </si>
  <si>
    <t>32251055-17</t>
  </si>
  <si>
    <t>27987277-16</t>
  </si>
  <si>
    <t>25143565-16</t>
  </si>
  <si>
    <t>30023211-17</t>
  </si>
  <si>
    <t>17124388-13</t>
  </si>
  <si>
    <t>20389294-14</t>
  </si>
  <si>
    <t>25263873-16</t>
  </si>
  <si>
    <t>31516051-17</t>
  </si>
  <si>
    <t>26315386-16</t>
  </si>
  <si>
    <t>28177250-16</t>
  </si>
  <si>
    <t>53018558-05</t>
  </si>
  <si>
    <t>Серегин Александр Юрьевич</t>
  </si>
  <si>
    <t>Моржев Илья Олегович</t>
  </si>
  <si>
    <t>Евдокимова Валентина Анатольевна</t>
  </si>
  <si>
    <t>35577725-18</t>
  </si>
  <si>
    <t>20500384-14</t>
  </si>
  <si>
    <t>25144828-16</t>
  </si>
  <si>
    <t>32096836-17</t>
  </si>
  <si>
    <t>23506817-15</t>
  </si>
  <si>
    <t>43601603-21</t>
  </si>
  <si>
    <t>43736974-21</t>
  </si>
  <si>
    <t xml:space="preserve">ТСЖ </t>
  </si>
  <si>
    <t>офис</t>
  </si>
  <si>
    <t>мастерская</t>
  </si>
  <si>
    <t>011695158724862</t>
  </si>
  <si>
    <t xml:space="preserve">   Юдин</t>
  </si>
  <si>
    <t>44144716-21</t>
  </si>
  <si>
    <t>44328637-21</t>
  </si>
  <si>
    <t>на продаже</t>
  </si>
  <si>
    <t>43801040-21</t>
  </si>
  <si>
    <t>03/с.2-Ф      эт.1/дв.7</t>
  </si>
  <si>
    <t>Трухан В.М.</t>
  </si>
  <si>
    <t>БОКС №24</t>
  </si>
  <si>
    <t>Петухов Т.В. (Детские товары)</t>
  </si>
  <si>
    <t>806-21</t>
  </si>
  <si>
    <t>Пухаев Станислав Алиханович</t>
  </si>
  <si>
    <t>Электроснабжение ИПУ, кВт/ч</t>
  </si>
  <si>
    <t>17926612</t>
  </si>
  <si>
    <t xml:space="preserve"> (ОДН) Свободно             </t>
  </si>
  <si>
    <t>Соколова Татьяна Николаевна</t>
  </si>
  <si>
    <t>Свободно (ОДН)</t>
  </si>
  <si>
    <t xml:space="preserve">Шептикин (ОДН) </t>
  </si>
  <si>
    <t>68225997-21</t>
  </si>
  <si>
    <t>замена 23.11.21</t>
  </si>
  <si>
    <t>Электроснабжение корп.3, кВт/ч</t>
  </si>
  <si>
    <t>Кол-во гаражей</t>
  </si>
  <si>
    <t>На 1 гараж, кВт/ч</t>
  </si>
  <si>
    <t>Расчет возмещения стоимости коммунальных услуг по гаражу - корпус 3</t>
  </si>
  <si>
    <t>45798565-22</t>
  </si>
  <si>
    <t>45754540-21</t>
  </si>
  <si>
    <t>46213211-22</t>
  </si>
  <si>
    <t>№ 9</t>
  </si>
  <si>
    <t>4/ 151-178</t>
  </si>
  <si>
    <t>011067171089-22</t>
  </si>
  <si>
    <t>выкл.</t>
  </si>
  <si>
    <t>46606965-22</t>
  </si>
  <si>
    <t>22064885-22</t>
  </si>
  <si>
    <t>46689951-22</t>
  </si>
  <si>
    <t xml:space="preserve">Новикова Татьяна Семеновна </t>
  </si>
  <si>
    <r>
      <t xml:space="preserve">Автостоянка      № 2 </t>
    </r>
    <r>
      <rPr>
        <b/>
        <sz val="8"/>
        <rFont val="Arial Cyr"/>
        <charset val="204"/>
      </rPr>
      <t>ШАУРМА</t>
    </r>
  </si>
  <si>
    <t>60194612-21</t>
  </si>
  <si>
    <t>итого:</t>
  </si>
  <si>
    <t>Огородников Д.В.</t>
  </si>
  <si>
    <t>Коэффициент потерь</t>
  </si>
  <si>
    <t>Расход электроэнергии по корпусу 7 (отопление)</t>
  </si>
  <si>
    <t xml:space="preserve">АЯКС      </t>
  </si>
  <si>
    <t xml:space="preserve">    ООО "АЛЬФА"</t>
  </si>
  <si>
    <t>Рубаник Р.В. - Котков А.Г.            (Кофейня)</t>
  </si>
  <si>
    <t>46905407-22</t>
  </si>
  <si>
    <t>Ноябрь</t>
  </si>
  <si>
    <t>46583292-22</t>
  </si>
  <si>
    <t>46560980-22</t>
  </si>
  <si>
    <t>46223996-22</t>
  </si>
  <si>
    <t>46915828-22</t>
  </si>
  <si>
    <t>Ноябрь 2022г.</t>
  </si>
  <si>
    <t>Ноябрь 2022 года</t>
  </si>
  <si>
    <t>СПРАВОЧНАЯ ИНФОРМАЦИЯ потребление коммунальных услуг в здании по адресу г.Химки, ул.Лавочкина, д.13 ноябрь 2022г.</t>
  </si>
  <si>
    <t>по потреблению электроэнергии за период с  24.10.2022г. по  22.11.2022г.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</si>
</sst>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&quot;-&quot;???_р_._-;_-@_-"/>
    <numFmt numFmtId="167" formatCode="_-* #,##0_р_._-;\-* #,##0_р_._-;_-* &quot;-&quot;??_р_._-;_-@_-"/>
    <numFmt numFmtId="168" formatCode="_-* #,##0.000_р_._-;\-* #,##0.000_р_._-;_-* &quot;-&quot;??_р_._-;_-@_-"/>
    <numFmt numFmtId="169" formatCode="0.0%"/>
    <numFmt numFmtId="170" formatCode="_(* #,##0.00_);_(* \(#,##0.00\);_(* &quot;-&quot;??_);_(@_)"/>
    <numFmt numFmtId="171" formatCode="0.000"/>
    <numFmt numFmtId="172" formatCode="0.0"/>
    <numFmt numFmtId="173" formatCode="_-* #,##0.0000\ _₽_-;\-* #,##0.0000\ _₽_-;_-* &quot;-&quot;??\ _₽_-;_-@_-"/>
    <numFmt numFmtId="174" formatCode="0;[Red]0"/>
    <numFmt numFmtId="175" formatCode="0.0000"/>
    <numFmt numFmtId="176" formatCode="_-* #,##0.0000_р_._-;\-* #,##0.0000_р_._-;_-* &quot;-&quot;??_р_._-;_-@_-"/>
    <numFmt numFmtId="177" formatCode="[$-419]d\ mmm;@"/>
    <numFmt numFmtId="178" formatCode="_-* #,##0.0_р_._-;\-* #,##0.0_р_._-;_-* &quot;-&quot;??_р_._-;_-@_-"/>
    <numFmt numFmtId="179" formatCode="_-* #,##0.00000_р_._-;\-* #,##0.00000_р_._-;_-* &quot;-&quot;??_р_._-;_-@_-"/>
  </numFmts>
  <fonts count="8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10"/>
      <color indexed="8"/>
      <name val="Calibri"/>
      <family val="2"/>
      <charset val="204"/>
    </font>
    <font>
      <sz val="8"/>
      <name val="Arial Cyr"/>
      <charset val="204"/>
    </font>
    <font>
      <b/>
      <u val="singleAccounting"/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8"/>
      <name val="Arial Cyr"/>
      <charset val="204"/>
    </font>
    <font>
      <i/>
      <sz val="11"/>
      <name val="Calibri"/>
      <family val="2"/>
      <charset val="204"/>
    </font>
    <font>
      <i/>
      <sz val="9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u/>
      <sz val="9"/>
      <name val="Arial Cyr"/>
      <charset val="204"/>
    </font>
    <font>
      <b/>
      <u/>
      <sz val="9"/>
      <name val="Arial Cyr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7"/>
      <name val="Arial Cyr"/>
      <charset val="204"/>
    </font>
    <font>
      <sz val="10"/>
      <color indexed="9"/>
      <name val="Arial Cyr"/>
      <charset val="204"/>
    </font>
    <font>
      <sz val="10"/>
      <color indexed="55"/>
      <name val="Arial Cyr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b/>
      <sz val="8"/>
      <color indexed="9"/>
      <name val="Arial Cyr"/>
      <charset val="204"/>
    </font>
    <font>
      <b/>
      <sz val="16"/>
      <name val="Calibri"/>
      <family val="2"/>
      <charset val="204"/>
    </font>
    <font>
      <sz val="6"/>
      <color indexed="9"/>
      <name val="Arial Cyr"/>
      <charset val="204"/>
    </font>
    <font>
      <b/>
      <sz val="7"/>
      <color indexed="9"/>
      <name val="Arial Cyr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i/>
      <sz val="12"/>
      <color indexed="8"/>
      <name val="Calibri"/>
      <family val="2"/>
      <charset val="204"/>
    </font>
    <font>
      <b/>
      <sz val="6"/>
      <color indexed="9"/>
      <name val="Arial Cyr"/>
      <charset val="204"/>
    </font>
    <font>
      <b/>
      <u/>
      <sz val="16"/>
      <color indexed="8"/>
      <name val="Calibri"/>
      <family val="2"/>
      <charset val="204"/>
    </font>
    <font>
      <b/>
      <sz val="6"/>
      <name val="Arial"/>
      <family val="2"/>
      <charset val="204"/>
    </font>
    <font>
      <b/>
      <u/>
      <sz val="8"/>
      <name val="Arial Cyr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8"/>
      <color theme="0"/>
      <name val="Arial Cyr"/>
      <charset val="204"/>
    </font>
    <font>
      <b/>
      <sz val="10"/>
      <name val="Arial"/>
      <family val="2"/>
      <charset val="204"/>
    </font>
    <font>
      <sz val="10"/>
      <color theme="1"/>
      <name val="Arial Cyr"/>
      <charset val="204"/>
    </font>
    <font>
      <b/>
      <u/>
      <sz val="10"/>
      <color rgb="FFFF0000"/>
      <name val="Arial Cyr"/>
      <charset val="204"/>
    </font>
    <font>
      <b/>
      <sz val="9"/>
      <color theme="1"/>
      <name val="Arial Cyr"/>
      <charset val="204"/>
    </font>
    <font>
      <b/>
      <sz val="10"/>
      <color theme="1"/>
      <name val="Arial Cyr"/>
      <charset val="204"/>
    </font>
    <font>
      <sz val="8"/>
      <color indexed="8"/>
      <name val="Calibri"/>
      <family val="2"/>
      <charset val="204"/>
    </font>
    <font>
      <b/>
      <sz val="16"/>
      <name val="Calibri"/>
      <family val="2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sz val="18"/>
      <name val="Arial Cyr"/>
      <family val="2"/>
      <charset val="204"/>
    </font>
    <font>
      <b/>
      <sz val="10"/>
      <color indexed="8"/>
      <name val="Calibri"/>
      <family val="2"/>
      <charset val="204"/>
    </font>
    <font>
      <b/>
      <u val="singleAccounting"/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sz val="11"/>
      <name val="Calibri"/>
      <family val="2"/>
      <charset val="204"/>
    </font>
    <font>
      <sz val="9"/>
      <name val="Arial Cyr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sz val="9"/>
      <color theme="1"/>
      <name val="Arial Cyr"/>
      <charset val="204"/>
    </font>
    <font>
      <b/>
      <i/>
      <u val="singleAccounting"/>
      <sz val="10"/>
      <name val="Arial Cyr"/>
      <charset val="204"/>
    </font>
    <font>
      <sz val="12"/>
      <name val="Arial Cyr"/>
      <charset val="204"/>
    </font>
    <font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Arial"/>
      <family val="2"/>
      <charset val="204"/>
    </font>
    <font>
      <sz val="6"/>
      <name val="Arial"/>
      <family val="2"/>
      <charset val="204"/>
    </font>
    <font>
      <sz val="7"/>
      <name val="Arial"/>
      <family val="2"/>
      <charset val="204"/>
    </font>
    <font>
      <sz val="7"/>
      <color theme="1"/>
      <name val="Arial"/>
      <family val="2"/>
      <charset val="204"/>
    </font>
    <font>
      <sz val="9"/>
      <name val="Arial"/>
      <family val="2"/>
      <charset val="204"/>
    </font>
    <font>
      <b/>
      <sz val="7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5" fontId="4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165" fontId="4" fillId="0" borderId="0" applyFont="0" applyFill="0" applyBorder="0" applyAlignment="0" applyProtection="0"/>
  </cellStyleXfs>
  <cellXfs count="850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2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2" borderId="2" xfId="0" applyNumberFormat="1" applyFill="1" applyBorder="1" applyAlignment="1">
      <alignment horizontal="left" vertical="center" wrapText="1"/>
    </xf>
    <xf numFmtId="49" fontId="0" fillId="0" borderId="0" xfId="0" applyNumberFormat="1"/>
    <xf numFmtId="49" fontId="0" fillId="2" borderId="4" xfId="0" applyNumberForma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0" borderId="0" xfId="0" applyFont="1"/>
    <xf numFmtId="49" fontId="8" fillId="2" borderId="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5" fillId="0" borderId="2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49" fontId="5" fillId="0" borderId="0" xfId="0" applyNumberFormat="1" applyFont="1"/>
    <xf numFmtId="49" fontId="5" fillId="0" borderId="2" xfId="0" applyNumberFormat="1" applyFont="1" applyBorder="1" applyAlignment="1">
      <alignment vertical="top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0" fontId="8" fillId="0" borderId="2" xfId="0" applyFont="1" applyBorder="1"/>
    <xf numFmtId="0" fontId="8" fillId="2" borderId="5" xfId="0" applyFont="1" applyFill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 wrapText="1"/>
    </xf>
    <xf numFmtId="0" fontId="8" fillId="0" borderId="0" xfId="0" applyFont="1"/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/>
    <xf numFmtId="0" fontId="13" fillId="0" borderId="0" xfId="0" applyFont="1"/>
    <xf numFmtId="166" fontId="0" fillId="0" borderId="0" xfId="0" applyNumberFormat="1"/>
    <xf numFmtId="0" fontId="0" fillId="0" borderId="8" xfId="0" applyBorder="1" applyAlignment="1">
      <alignment horizontal="center" vertical="center" wrapText="1"/>
    </xf>
    <xf numFmtId="166" fontId="0" fillId="0" borderId="7" xfId="0" applyNumberFormat="1" applyBorder="1" applyAlignment="1">
      <alignment horizontal="center" vertical="center" wrapText="1"/>
    </xf>
    <xf numFmtId="0" fontId="0" fillId="0" borderId="8" xfId="0" applyBorder="1"/>
    <xf numFmtId="168" fontId="16" fillId="0" borderId="7" xfId="1" applyNumberFormat="1" applyFont="1" applyBorder="1"/>
    <xf numFmtId="166" fontId="0" fillId="0" borderId="7" xfId="0" applyNumberFormat="1" applyBorder="1"/>
    <xf numFmtId="165" fontId="16" fillId="0" borderId="7" xfId="1" applyFont="1" applyBorder="1"/>
    <xf numFmtId="49" fontId="11" fillId="2" borderId="8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indent="1"/>
    </xf>
    <xf numFmtId="49" fontId="11" fillId="2" borderId="9" xfId="0" applyNumberFormat="1" applyFont="1" applyFill="1" applyBorder="1" applyAlignment="1">
      <alignment horizontal="left" vertical="center" wrapText="1"/>
    </xf>
    <xf numFmtId="49" fontId="11" fillId="2" borderId="10" xfId="0" applyNumberFormat="1" applyFont="1" applyFill="1" applyBorder="1" applyAlignment="1">
      <alignment horizontal="left" vertical="center" wrapTex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2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horizontal="left" vertical="center" wrapText="1"/>
    </xf>
    <xf numFmtId="49" fontId="11" fillId="2" borderId="14" xfId="0" applyNumberFormat="1" applyFont="1" applyFill="1" applyBorder="1" applyAlignment="1">
      <alignment horizontal="left" vertical="center" wrapText="1"/>
    </xf>
    <xf numFmtId="165" fontId="16" fillId="0" borderId="15" xfId="1" applyFont="1" applyBorder="1"/>
    <xf numFmtId="49" fontId="11" fillId="2" borderId="15" xfId="0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Alignment="1">
      <alignment horizontal="left" vertical="center" wrapText="1"/>
    </xf>
    <xf numFmtId="166" fontId="0" fillId="0" borderId="14" xfId="0" applyNumberFormat="1" applyBorder="1"/>
    <xf numFmtId="0" fontId="18" fillId="2" borderId="16" xfId="0" applyFont="1" applyFill="1" applyBorder="1" applyAlignment="1">
      <alignment horizontal="left" vertical="center" wrapText="1"/>
    </xf>
    <xf numFmtId="49" fontId="11" fillId="2" borderId="17" xfId="0" applyNumberFormat="1" applyFont="1" applyFill="1" applyBorder="1" applyAlignment="1">
      <alignment horizontal="left" vertical="center" indent="1"/>
    </xf>
    <xf numFmtId="49" fontId="11" fillId="2" borderId="18" xfId="0" applyNumberFormat="1" applyFont="1" applyFill="1" applyBorder="1" applyAlignment="1">
      <alignment horizontal="left" vertical="center" wrapText="1"/>
    </xf>
    <xf numFmtId="49" fontId="11" fillId="2" borderId="19" xfId="0" applyNumberFormat="1" applyFont="1" applyFill="1" applyBorder="1" applyAlignment="1">
      <alignment horizontal="left" vertical="center" indent="1"/>
    </xf>
    <xf numFmtId="49" fontId="11" fillId="2" borderId="20" xfId="0" applyNumberFormat="1" applyFont="1" applyFill="1" applyBorder="1" applyAlignment="1">
      <alignment horizontal="left" vertical="center" wrapText="1"/>
    </xf>
    <xf numFmtId="49" fontId="18" fillId="0" borderId="21" xfId="0" applyNumberFormat="1" applyFont="1" applyBorder="1" applyAlignment="1">
      <alignment horizontal="left" vertical="center" wrapText="1"/>
    </xf>
    <xf numFmtId="49" fontId="11" fillId="0" borderId="15" xfId="0" applyNumberFormat="1" applyFont="1" applyBorder="1" applyAlignment="1">
      <alignment horizontal="left" vertical="center" wrapText="1"/>
    </xf>
    <xf numFmtId="49" fontId="11" fillId="0" borderId="22" xfId="0" applyNumberFormat="1" applyFont="1" applyBorder="1" applyAlignment="1">
      <alignment horizontal="left" vertical="center" wrapText="1"/>
    </xf>
    <xf numFmtId="49" fontId="18" fillId="2" borderId="21" xfId="0" applyNumberFormat="1" applyFont="1" applyFill="1" applyBorder="1" applyAlignment="1">
      <alignment horizontal="left" vertical="center" wrapText="1"/>
    </xf>
    <xf numFmtId="0" fontId="0" fillId="0" borderId="13" xfId="0" applyBorder="1"/>
    <xf numFmtId="49" fontId="11" fillId="2" borderId="22" xfId="0" applyNumberFormat="1" applyFont="1" applyFill="1" applyBorder="1" applyAlignment="1">
      <alignment horizontal="left" vertical="center" wrapText="1"/>
    </xf>
    <xf numFmtId="49" fontId="18" fillId="2" borderId="14" xfId="0" applyNumberFormat="1" applyFont="1" applyFill="1" applyBorder="1" applyAlignment="1">
      <alignment horizontal="left" vertical="center" wrapText="1"/>
    </xf>
    <xf numFmtId="49" fontId="11" fillId="2" borderId="23" xfId="0" applyNumberFormat="1" applyFont="1" applyFill="1" applyBorder="1" applyAlignment="1">
      <alignment horizontal="left" vertical="center" indent="1"/>
    </xf>
    <xf numFmtId="49" fontId="0" fillId="0" borderId="14" xfId="0" applyNumberFormat="1" applyBorder="1"/>
    <xf numFmtId="49" fontId="0" fillId="0" borderId="7" xfId="0" applyNumberFormat="1" applyBorder="1"/>
    <xf numFmtId="0" fontId="0" fillId="0" borderId="10" xfId="0" applyBorder="1"/>
    <xf numFmtId="0" fontId="0" fillId="0" borderId="14" xfId="0" applyBorder="1"/>
    <xf numFmtId="165" fontId="19" fillId="0" borderId="8" xfId="1" applyFont="1" applyBorder="1"/>
    <xf numFmtId="165" fontId="20" fillId="0" borderId="15" xfId="0" applyNumberFormat="1" applyFont="1" applyBorder="1"/>
    <xf numFmtId="0" fontId="0" fillId="0" borderId="11" xfId="0" applyBorder="1"/>
    <xf numFmtId="49" fontId="11" fillId="2" borderId="24" xfId="0" applyNumberFormat="1" applyFont="1" applyFill="1" applyBorder="1" applyAlignment="1">
      <alignment horizontal="left" vertical="center" wrapText="1"/>
    </xf>
    <xf numFmtId="0" fontId="0" fillId="0" borderId="21" xfId="0" applyBorder="1"/>
    <xf numFmtId="49" fontId="0" fillId="2" borderId="7" xfId="1" applyNumberFormat="1" applyFont="1" applyFill="1" applyBorder="1" applyAlignment="1">
      <alignment horizontal="left" vertical="center"/>
    </xf>
    <xf numFmtId="49" fontId="0" fillId="2" borderId="7" xfId="0" applyNumberForma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3" xfId="0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/>
    </xf>
    <xf numFmtId="49" fontId="0" fillId="2" borderId="7" xfId="0" applyNumberFormat="1" applyFill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49" fontId="0" fillId="0" borderId="15" xfId="0" applyNumberFormat="1" applyBorder="1"/>
    <xf numFmtId="49" fontId="0" fillId="0" borderId="11" xfId="0" applyNumberFormat="1" applyBorder="1"/>
    <xf numFmtId="165" fontId="21" fillId="0" borderId="8" xfId="1" applyFont="1" applyBorder="1"/>
    <xf numFmtId="165" fontId="22" fillId="0" borderId="7" xfId="1" applyFont="1" applyBorder="1"/>
    <xf numFmtId="165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applyFont="1"/>
    <xf numFmtId="0" fontId="11" fillId="0" borderId="0" xfId="0" applyFont="1"/>
    <xf numFmtId="14" fontId="24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vertical="center"/>
    </xf>
    <xf numFmtId="0" fontId="18" fillId="0" borderId="0" xfId="0" applyFont="1"/>
    <xf numFmtId="49" fontId="0" fillId="0" borderId="0" xfId="0" applyNumberFormat="1" applyAlignment="1">
      <alignment horizontal="left" vertical="center"/>
    </xf>
    <xf numFmtId="0" fontId="26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9" fillId="0" borderId="0" xfId="0" applyFont="1"/>
    <xf numFmtId="0" fontId="29" fillId="3" borderId="0" xfId="0" applyFont="1" applyFill="1"/>
    <xf numFmtId="0" fontId="0" fillId="0" borderId="1" xfId="0" applyBorder="1"/>
    <xf numFmtId="0" fontId="25" fillId="0" borderId="0" xfId="0" applyFont="1" applyAlignment="1">
      <alignment horizontal="left" vertical="center" wrapText="1"/>
    </xf>
    <xf numFmtId="49" fontId="0" fillId="2" borderId="0" xfId="0" applyNumberFormat="1" applyFill="1" applyAlignment="1">
      <alignment horizontal="left" vertical="center"/>
    </xf>
    <xf numFmtId="49" fontId="0" fillId="2" borderId="0" xfId="0" applyNumberForma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11" fillId="0" borderId="0" xfId="0" applyFont="1" applyAlignment="1">
      <alignment horizontal="center" vertical="center" wrapText="1"/>
    </xf>
    <xf numFmtId="49" fontId="6" fillId="2" borderId="0" xfId="0" applyNumberFormat="1" applyFont="1" applyFill="1" applyAlignment="1">
      <alignment horizontal="left" vertical="center"/>
    </xf>
    <xf numFmtId="2" fontId="5" fillId="0" borderId="1" xfId="0" applyNumberFormat="1" applyFont="1" applyBorder="1" applyAlignment="1">
      <alignment vertical="center"/>
    </xf>
    <xf numFmtId="49" fontId="0" fillId="0" borderId="0" xfId="0" applyNumberFormat="1" applyAlignment="1">
      <alignment horizontal="right"/>
    </xf>
    <xf numFmtId="0" fontId="13" fillId="2" borderId="0" xfId="0" applyFont="1" applyFill="1" applyAlignment="1">
      <alignment horizontal="left"/>
    </xf>
    <xf numFmtId="168" fontId="14" fillId="2" borderId="0" xfId="1" applyNumberFormat="1" applyFont="1" applyFill="1" applyAlignment="1">
      <alignment horizontal="center"/>
    </xf>
    <xf numFmtId="0" fontId="0" fillId="2" borderId="0" xfId="0" applyFill="1"/>
    <xf numFmtId="49" fontId="5" fillId="0" borderId="0" xfId="0" applyNumberFormat="1" applyFont="1" applyAlignment="1">
      <alignment horizontal="left"/>
    </xf>
    <xf numFmtId="0" fontId="6" fillId="4" borderId="0" xfId="0" applyFont="1" applyFill="1" applyAlignment="1">
      <alignment horizontal="right"/>
    </xf>
    <xf numFmtId="0" fontId="8" fillId="0" borderId="28" xfId="0" applyFont="1" applyBorder="1" applyAlignment="1">
      <alignment horizontal="left"/>
    </xf>
    <xf numFmtId="0" fontId="6" fillId="0" borderId="0" xfId="0" applyFont="1" applyAlignment="1">
      <alignment horizontal="right"/>
    </xf>
    <xf numFmtId="2" fontId="9" fillId="0" borderId="0" xfId="0" applyNumberFormat="1" applyFont="1" applyAlignment="1">
      <alignment horizontal="left" vertical="center"/>
    </xf>
    <xf numFmtId="0" fontId="25" fillId="0" borderId="0" xfId="0" applyFont="1"/>
    <xf numFmtId="49" fontId="11" fillId="2" borderId="11" xfId="0" applyNumberFormat="1" applyFont="1" applyFill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wrapText="1"/>
    </xf>
    <xf numFmtId="0" fontId="27" fillId="5" borderId="31" xfId="0" applyFont="1" applyFill="1" applyBorder="1" applyAlignment="1">
      <alignment horizontal="left" vertical="center" wrapText="1"/>
    </xf>
    <xf numFmtId="0" fontId="27" fillId="5" borderId="32" xfId="0" applyFont="1" applyFill="1" applyBorder="1" applyAlignment="1">
      <alignment horizontal="left" vertical="center" wrapText="1"/>
    </xf>
    <xf numFmtId="0" fontId="27" fillId="5" borderId="33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7" fillId="0" borderId="28" xfId="0" applyFont="1" applyBorder="1" applyAlignment="1">
      <alignment horizontal="left" wrapText="1"/>
    </xf>
    <xf numFmtId="49" fontId="8" fillId="0" borderId="2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/>
    </xf>
    <xf numFmtId="0" fontId="32" fillId="0" borderId="0" xfId="0" applyFont="1"/>
    <xf numFmtId="0" fontId="30" fillId="0" borderId="0" xfId="0" applyFont="1"/>
    <xf numFmtId="0" fontId="8" fillId="0" borderId="3" xfId="0" applyFont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23" fillId="4" borderId="0" xfId="0" applyFont="1" applyFill="1" applyAlignment="1">
      <alignment horizontal="right"/>
    </xf>
    <xf numFmtId="49" fontId="8" fillId="2" borderId="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/>
    </xf>
    <xf numFmtId="49" fontId="8" fillId="2" borderId="3" xfId="0" applyNumberFormat="1" applyFont="1" applyFill="1" applyBorder="1" applyAlignment="1">
      <alignment horizontal="left" vertical="center"/>
    </xf>
    <xf numFmtId="49" fontId="8" fillId="2" borderId="3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top"/>
    </xf>
    <xf numFmtId="49" fontId="8" fillId="0" borderId="4" xfId="0" applyNumberFormat="1" applyFont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27" fillId="5" borderId="26" xfId="0" applyFont="1" applyFill="1" applyBorder="1" applyAlignment="1">
      <alignment horizontal="left" vertical="center" wrapText="1"/>
    </xf>
    <xf numFmtId="49" fontId="8" fillId="2" borderId="4" xfId="1" applyNumberFormat="1" applyFont="1" applyFill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/>
    </xf>
    <xf numFmtId="49" fontId="8" fillId="2" borderId="5" xfId="0" applyNumberFormat="1" applyFont="1" applyFill="1" applyBorder="1" applyAlignment="1">
      <alignment horizontal="left" vertical="center"/>
    </xf>
    <xf numFmtId="49" fontId="9" fillId="2" borderId="2" xfId="1" applyNumberFormat="1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/>
    </xf>
    <xf numFmtId="49" fontId="9" fillId="0" borderId="2" xfId="0" applyNumberFormat="1" applyFont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4" fillId="2" borderId="29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8" fillId="4" borderId="26" xfId="0" applyFont="1" applyFill="1" applyBorder="1" applyAlignment="1">
      <alignment horizontal="right"/>
    </xf>
    <xf numFmtId="0" fontId="8" fillId="4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/>
    <xf numFmtId="0" fontId="8" fillId="0" borderId="0" xfId="0" applyFont="1" applyAlignment="1">
      <alignment horizontal="right" vertical="center" wrapText="1"/>
    </xf>
    <xf numFmtId="0" fontId="7" fillId="0" borderId="29" xfId="0" applyFont="1" applyBorder="1" applyAlignment="1">
      <alignment horizontal="left" wrapText="1"/>
    </xf>
    <xf numFmtId="0" fontId="7" fillId="2" borderId="28" xfId="0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/>
    </xf>
    <xf numFmtId="49" fontId="8" fillId="6" borderId="4" xfId="0" applyNumberFormat="1" applyFont="1" applyFill="1" applyBorder="1" applyAlignment="1">
      <alignment horizontal="left" vertical="center"/>
    </xf>
    <xf numFmtId="0" fontId="27" fillId="6" borderId="0" xfId="0" applyFont="1" applyFill="1" applyAlignment="1">
      <alignment vertical="center" wrapText="1"/>
    </xf>
    <xf numFmtId="49" fontId="8" fillId="6" borderId="2" xfId="0" applyNumberFormat="1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27" fillId="5" borderId="0" xfId="0" applyFont="1" applyFill="1" applyAlignment="1">
      <alignment vertical="center"/>
    </xf>
    <xf numFmtId="0" fontId="27" fillId="5" borderId="0" xfId="0" applyFont="1" applyFill="1"/>
    <xf numFmtId="0" fontId="9" fillId="0" borderId="2" xfId="0" applyFont="1" applyBorder="1" applyAlignment="1">
      <alignment horizontal="left" vertical="top"/>
    </xf>
    <xf numFmtId="49" fontId="11" fillId="2" borderId="7" xfId="0" applyNumberFormat="1" applyFont="1" applyFill="1" applyBorder="1" applyAlignment="1">
      <alignment vertical="center"/>
    </xf>
    <xf numFmtId="168" fontId="14" fillId="7" borderId="0" xfId="1" applyNumberFormat="1" applyFont="1" applyFill="1" applyAlignment="1">
      <alignment horizontal="center"/>
    </xf>
    <xf numFmtId="0" fontId="16" fillId="7" borderId="0" xfId="0" applyFont="1" applyFill="1" applyAlignment="1">
      <alignment horizontal="left"/>
    </xf>
    <xf numFmtId="0" fontId="13" fillId="7" borderId="0" xfId="0" applyFont="1" applyFill="1" applyAlignment="1">
      <alignment horizontal="left"/>
    </xf>
    <xf numFmtId="0" fontId="16" fillId="7" borderId="0" xfId="0" applyFont="1" applyFill="1"/>
    <xf numFmtId="169" fontId="15" fillId="7" borderId="0" xfId="1" applyNumberFormat="1" applyFont="1" applyFill="1" applyAlignment="1">
      <alignment horizontal="center"/>
    </xf>
    <xf numFmtId="168" fontId="15" fillId="7" borderId="0" xfId="1" applyNumberFormat="1" applyFont="1" applyFill="1" applyAlignment="1">
      <alignment horizontal="center"/>
    </xf>
    <xf numFmtId="165" fontId="17" fillId="0" borderId="7" xfId="1" applyFont="1" applyBorder="1" applyAlignment="1">
      <alignment horizontal="center"/>
    </xf>
    <xf numFmtId="165" fontId="0" fillId="0" borderId="10" xfId="0" applyNumberFormat="1" applyBorder="1"/>
    <xf numFmtId="49" fontId="11" fillId="2" borderId="37" xfId="0" applyNumberFormat="1" applyFont="1" applyFill="1" applyBorder="1" applyAlignment="1">
      <alignment vertical="center"/>
    </xf>
    <xf numFmtId="49" fontId="11" fillId="2" borderId="11" xfId="0" applyNumberFormat="1" applyFont="1" applyFill="1" applyBorder="1" applyAlignment="1">
      <alignment vertical="center"/>
    </xf>
    <xf numFmtId="165" fontId="17" fillId="0" borderId="11" xfId="1" applyFont="1" applyBorder="1" applyAlignment="1">
      <alignment horizontal="center"/>
    </xf>
    <xf numFmtId="165" fontId="17" fillId="0" borderId="24" xfId="1" applyFont="1" applyBorder="1" applyAlignment="1">
      <alignment horizontal="center"/>
    </xf>
    <xf numFmtId="165" fontId="0" fillId="0" borderId="8" xfId="0" applyNumberFormat="1" applyBorder="1"/>
    <xf numFmtId="165" fontId="38" fillId="0" borderId="8" xfId="1" applyFont="1" applyBorder="1"/>
    <xf numFmtId="165" fontId="38" fillId="0" borderId="7" xfId="1" applyFont="1" applyBorder="1"/>
    <xf numFmtId="0" fontId="34" fillId="0" borderId="0" xfId="0" applyFont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165" fontId="16" fillId="0" borderId="8" xfId="1" applyFont="1" applyBorder="1"/>
    <xf numFmtId="49" fontId="8" fillId="2" borderId="8" xfId="0" applyNumberFormat="1" applyFont="1" applyFill="1" applyBorder="1" applyAlignment="1">
      <alignment horizontal="left" vertical="center"/>
    </xf>
    <xf numFmtId="167" fontId="8" fillId="9" borderId="8" xfId="1" applyNumberFormat="1" applyFont="1" applyFill="1" applyBorder="1" applyAlignment="1">
      <alignment horizontal="left" vertical="center" wrapText="1"/>
    </xf>
    <xf numFmtId="167" fontId="8" fillId="9" borderId="8" xfId="1" applyNumberFormat="1" applyFont="1" applyFill="1" applyBorder="1" applyAlignment="1">
      <alignment vertical="center"/>
    </xf>
    <xf numFmtId="167" fontId="8" fillId="0" borderId="8" xfId="1" applyNumberFormat="1" applyFont="1" applyBorder="1" applyAlignment="1">
      <alignment horizontal="left" vertical="center" wrapText="1"/>
    </xf>
    <xf numFmtId="167" fontId="26" fillId="0" borderId="12" xfId="1" applyNumberFormat="1" applyFont="1" applyBorder="1" applyAlignment="1">
      <alignment horizontal="left" vertical="center" wrapText="1"/>
    </xf>
    <xf numFmtId="167" fontId="30" fillId="0" borderId="10" xfId="1" applyNumberFormat="1" applyFont="1" applyBorder="1"/>
    <xf numFmtId="49" fontId="25" fillId="0" borderId="0" xfId="0" applyNumberFormat="1" applyFont="1" applyAlignment="1">
      <alignment horizontal="left" vertical="center" wrapText="1"/>
    </xf>
    <xf numFmtId="14" fontId="26" fillId="0" borderId="26" xfId="0" applyNumberFormat="1" applyFont="1" applyBorder="1" applyAlignment="1">
      <alignment wrapText="1"/>
    </xf>
    <xf numFmtId="49" fontId="8" fillId="2" borderId="5" xfId="1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8" fillId="2" borderId="39" xfId="0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top"/>
    </xf>
    <xf numFmtId="0" fontId="8" fillId="0" borderId="28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41" fillId="0" borderId="2" xfId="0" applyFont="1" applyBorder="1" applyAlignment="1">
      <alignment wrapText="1"/>
    </xf>
    <xf numFmtId="0" fontId="46" fillId="0" borderId="0" xfId="0" applyFont="1" applyAlignment="1">
      <alignment horizontal="right"/>
    </xf>
    <xf numFmtId="0" fontId="8" fillId="0" borderId="42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1" fontId="9" fillId="0" borderId="40" xfId="0" applyNumberFormat="1" applyFont="1" applyBorder="1" applyAlignment="1">
      <alignment horizontal="left"/>
    </xf>
    <xf numFmtId="0" fontId="8" fillId="2" borderId="45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171" fontId="5" fillId="0" borderId="45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8" fillId="0" borderId="7" xfId="0" applyFont="1" applyBorder="1"/>
    <xf numFmtId="0" fontId="18" fillId="0" borderId="7" xfId="0" applyFont="1" applyBorder="1" applyAlignment="1">
      <alignment horizontal="center"/>
    </xf>
    <xf numFmtId="49" fontId="11" fillId="2" borderId="7" xfId="1" applyNumberFormat="1" applyFont="1" applyFill="1" applyBorder="1" applyAlignment="1">
      <alignment horizontal="left" vertical="center"/>
    </xf>
    <xf numFmtId="14" fontId="8" fillId="9" borderId="7" xfId="0" applyNumberFormat="1" applyFont="1" applyFill="1" applyBorder="1" applyAlignment="1">
      <alignment horizontal="left" vertical="center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8" fillId="2" borderId="7" xfId="0" applyFont="1" applyFill="1" applyBorder="1" applyAlignment="1">
      <alignment horizontal="left" vertical="center"/>
    </xf>
    <xf numFmtId="49" fontId="8" fillId="0" borderId="7" xfId="0" applyNumberFormat="1" applyFont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49" fontId="11" fillId="10" borderId="7" xfId="0" applyNumberFormat="1" applyFont="1" applyFill="1" applyBorder="1" applyAlignment="1">
      <alignment horizontal="left" vertical="center" wrapText="1" indent="1"/>
    </xf>
    <xf numFmtId="49" fontId="11" fillId="2" borderId="7" xfId="0" applyNumberFormat="1" applyFont="1" applyFill="1" applyBorder="1" applyAlignment="1">
      <alignment vertical="center" wrapText="1"/>
    </xf>
    <xf numFmtId="49" fontId="11" fillId="10" borderId="7" xfId="0" applyNumberFormat="1" applyFont="1" applyFill="1" applyBorder="1" applyAlignment="1">
      <alignment vertical="center" wrapText="1"/>
    </xf>
    <xf numFmtId="14" fontId="8" fillId="2" borderId="7" xfId="0" applyNumberFormat="1" applyFont="1" applyFill="1" applyBorder="1" applyAlignment="1">
      <alignment horizontal="left" vertical="center" wrapText="1"/>
    </xf>
    <xf numFmtId="165" fontId="0" fillId="0" borderId="7" xfId="1" applyFont="1" applyBorder="1"/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5" fillId="2" borderId="7" xfId="0" applyFont="1" applyFill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49" fontId="11" fillId="2" borderId="7" xfId="0" applyNumberFormat="1" applyFont="1" applyFill="1" applyBorder="1" applyAlignment="1">
      <alignment horizontal="center" vertical="center" wrapText="1"/>
    </xf>
    <xf numFmtId="168" fontId="8" fillId="0" borderId="7" xfId="1" applyNumberFormat="1" applyFont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/>
    </xf>
    <xf numFmtId="166" fontId="0" fillId="0" borderId="10" xfId="0" applyNumberFormat="1" applyBorder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5" fillId="0" borderId="11" xfId="0" applyFont="1" applyBorder="1"/>
    <xf numFmtId="167" fontId="45" fillId="0" borderId="11" xfId="1" applyNumberFormat="1" applyFont="1" applyBorder="1"/>
    <xf numFmtId="165" fontId="45" fillId="0" borderId="11" xfId="1" applyFont="1" applyBorder="1"/>
    <xf numFmtId="0" fontId="45" fillId="0" borderId="47" xfId="0" applyFont="1" applyBorder="1"/>
    <xf numFmtId="0" fontId="45" fillId="0" borderId="48" xfId="0" applyFont="1" applyBorder="1"/>
    <xf numFmtId="49" fontId="26" fillId="2" borderId="7" xfId="0" applyNumberFormat="1" applyFont="1" applyFill="1" applyBorder="1" applyAlignment="1">
      <alignment horizontal="left" vertical="center" wrapText="1" indent="1"/>
    </xf>
    <xf numFmtId="0" fontId="8" fillId="11" borderId="2" xfId="0" applyFont="1" applyFill="1" applyBorder="1" applyAlignment="1">
      <alignment horizontal="left" vertical="center"/>
    </xf>
    <xf numFmtId="1" fontId="24" fillId="0" borderId="0" xfId="0" applyNumberFormat="1" applyFont="1" applyAlignment="1">
      <alignment horizontal="left" vertical="center"/>
    </xf>
    <xf numFmtId="0" fontId="45" fillId="0" borderId="7" xfId="0" applyFont="1" applyBorder="1"/>
    <xf numFmtId="167" fontId="45" fillId="0" borderId="7" xfId="1" applyNumberFormat="1" applyFont="1" applyBorder="1"/>
    <xf numFmtId="165" fontId="45" fillId="0" borderId="7" xfId="1" applyFont="1" applyBorder="1"/>
    <xf numFmtId="0" fontId="45" fillId="0" borderId="48" xfId="0" applyFont="1" applyBorder="1" applyAlignment="1">
      <alignment horizontal="center"/>
    </xf>
    <xf numFmtId="0" fontId="8" fillId="11" borderId="0" xfId="0" applyFont="1" applyFill="1" applyAlignment="1">
      <alignment horizontal="right"/>
    </xf>
    <xf numFmtId="0" fontId="0" fillId="11" borderId="0" xfId="0" applyFill="1" applyAlignment="1">
      <alignment horizontal="right"/>
    </xf>
    <xf numFmtId="49" fontId="8" fillId="11" borderId="5" xfId="0" applyNumberFormat="1" applyFont="1" applyFill="1" applyBorder="1" applyAlignment="1">
      <alignment horizontal="left" vertical="center"/>
    </xf>
    <xf numFmtId="0" fontId="39" fillId="11" borderId="0" xfId="0" applyFont="1" applyFill="1" applyAlignment="1">
      <alignment vertical="center" wrapText="1"/>
    </xf>
    <xf numFmtId="0" fontId="25" fillId="11" borderId="0" xfId="0" applyFont="1" applyFill="1" applyAlignment="1">
      <alignment wrapText="1"/>
    </xf>
    <xf numFmtId="49" fontId="8" fillId="0" borderId="39" xfId="0" applyNumberFormat="1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 wrapText="1"/>
    </xf>
    <xf numFmtId="0" fontId="8" fillId="2" borderId="50" xfId="0" applyFont="1" applyFill="1" applyBorder="1" applyAlignment="1">
      <alignment horizontal="left" vertical="center" wrapText="1"/>
    </xf>
    <xf numFmtId="168" fontId="14" fillId="12" borderId="0" xfId="1" applyNumberFormat="1" applyFont="1" applyFill="1" applyAlignment="1">
      <alignment horizontal="center"/>
    </xf>
    <xf numFmtId="0" fontId="13" fillId="12" borderId="0" xfId="0" applyFont="1" applyFill="1" applyAlignment="1">
      <alignment horizontal="left"/>
    </xf>
    <xf numFmtId="164" fontId="13" fillId="12" borderId="0" xfId="0" applyNumberFormat="1" applyFont="1" applyFill="1" applyAlignment="1">
      <alignment horizontal="left"/>
    </xf>
    <xf numFmtId="0" fontId="8" fillId="11" borderId="42" xfId="0" applyFont="1" applyFill="1" applyBorder="1" applyAlignment="1">
      <alignment horizontal="left" vertical="center"/>
    </xf>
    <xf numFmtId="168" fontId="3" fillId="0" borderId="0" xfId="1" applyNumberFormat="1" applyFont="1"/>
    <xf numFmtId="0" fontId="25" fillId="11" borderId="0" xfId="0" applyFont="1" applyFill="1" applyAlignment="1">
      <alignment vertical="center" wrapText="1"/>
    </xf>
    <xf numFmtId="49" fontId="8" fillId="11" borderId="2" xfId="0" applyNumberFormat="1" applyFont="1" applyFill="1" applyBorder="1" applyAlignment="1">
      <alignment horizontal="left" vertical="center"/>
    </xf>
    <xf numFmtId="0" fontId="0" fillId="11" borderId="0" xfId="0" applyFill="1"/>
    <xf numFmtId="0" fontId="25" fillId="11" borderId="0" xfId="0" applyFont="1" applyFill="1" applyAlignment="1">
      <alignment horizontal="center" vertical="center" wrapText="1"/>
    </xf>
    <xf numFmtId="49" fontId="11" fillId="10" borderId="7" xfId="0" applyNumberFormat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 wrapText="1"/>
    </xf>
    <xf numFmtId="0" fontId="7" fillId="0" borderId="11" xfId="0" applyFont="1" applyBorder="1"/>
    <xf numFmtId="49" fontId="11" fillId="2" borderId="11" xfId="0" applyNumberFormat="1" applyFont="1" applyFill="1" applyBorder="1" applyAlignment="1">
      <alignment horizontal="left" vertical="center" wrapText="1" indent="1"/>
    </xf>
    <xf numFmtId="165" fontId="16" fillId="0" borderId="13" xfId="1" applyFont="1" applyBorder="1"/>
    <xf numFmtId="166" fontId="0" fillId="0" borderId="13" xfId="0" applyNumberFormat="1" applyBorder="1"/>
    <xf numFmtId="165" fontId="16" fillId="0" borderId="11" xfId="1" applyFont="1" applyBorder="1"/>
    <xf numFmtId="166" fontId="0" fillId="0" borderId="11" xfId="0" applyNumberFormat="1" applyBorder="1"/>
    <xf numFmtId="0" fontId="25" fillId="0" borderId="0" xfId="0" applyFont="1" applyAlignment="1">
      <alignment vertical="center" wrapText="1"/>
    </xf>
    <xf numFmtId="0" fontId="0" fillId="11" borderId="0" xfId="0" applyFill="1" applyAlignment="1">
      <alignment horizontal="left"/>
    </xf>
    <xf numFmtId="1" fontId="8" fillId="11" borderId="2" xfId="0" applyNumberFormat="1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right"/>
    </xf>
    <xf numFmtId="0" fontId="27" fillId="11" borderId="26" xfId="0" applyFont="1" applyFill="1" applyBorder="1" applyAlignment="1">
      <alignment horizontal="left" vertical="center" wrapText="1"/>
    </xf>
    <xf numFmtId="0" fontId="41" fillId="11" borderId="0" xfId="0" applyFont="1" applyFill="1" applyAlignment="1">
      <alignment wrapText="1"/>
    </xf>
    <xf numFmtId="0" fontId="27" fillId="11" borderId="0" xfId="0" applyFont="1" applyFill="1" applyAlignment="1">
      <alignment horizontal="left" vertical="center" wrapText="1"/>
    </xf>
    <xf numFmtId="0" fontId="39" fillId="0" borderId="0" xfId="0" applyFont="1" applyAlignment="1">
      <alignment vertical="center" wrapText="1"/>
    </xf>
    <xf numFmtId="0" fontId="8" fillId="0" borderId="50" xfId="0" applyFont="1" applyBorder="1" applyAlignment="1">
      <alignment horizontal="left" vertical="center"/>
    </xf>
    <xf numFmtId="2" fontId="5" fillId="0" borderId="28" xfId="0" applyNumberFormat="1" applyFont="1" applyBorder="1" applyAlignment="1">
      <alignment horizontal="left"/>
    </xf>
    <xf numFmtId="0" fontId="27" fillId="13" borderId="32" xfId="0" applyFont="1" applyFill="1" applyBorder="1" applyAlignment="1">
      <alignment horizontal="left" vertical="center" wrapText="1"/>
    </xf>
    <xf numFmtId="0" fontId="47" fillId="0" borderId="0" xfId="0" applyFont="1" applyAlignment="1">
      <alignment wrapText="1"/>
    </xf>
    <xf numFmtId="165" fontId="22" fillId="0" borderId="8" xfId="1" applyFont="1" applyBorder="1"/>
    <xf numFmtId="166" fontId="11" fillId="0" borderId="0" xfId="0" applyNumberFormat="1" applyFont="1"/>
    <xf numFmtId="0" fontId="27" fillId="0" borderId="31" xfId="0" applyFont="1" applyBorder="1" applyAlignment="1">
      <alignment horizontal="left" vertical="center" wrapText="1"/>
    </xf>
    <xf numFmtId="1" fontId="8" fillId="0" borderId="2" xfId="0" applyNumberFormat="1" applyFont="1" applyBorder="1" applyAlignment="1">
      <alignment horizontal="left" vertical="center"/>
    </xf>
    <xf numFmtId="0" fontId="27" fillId="0" borderId="33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34" fillId="0" borderId="35" xfId="0" applyFont="1" applyBorder="1" applyAlignment="1">
      <alignment vertical="center" wrapText="1"/>
    </xf>
    <xf numFmtId="167" fontId="8" fillId="9" borderId="8" xfId="1" applyNumberFormat="1" applyFont="1" applyFill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left" vertical="center" wrapText="1"/>
    </xf>
    <xf numFmtId="49" fontId="26" fillId="2" borderId="11" xfId="0" applyNumberFormat="1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/>
    </xf>
    <xf numFmtId="167" fontId="8" fillId="9" borderId="7" xfId="1" applyNumberFormat="1" applyFont="1" applyFill="1" applyBorder="1" applyAlignment="1">
      <alignment vertical="center"/>
    </xf>
    <xf numFmtId="167" fontId="8" fillId="9" borderId="7" xfId="1" applyNumberFormat="1" applyFont="1" applyFill="1" applyBorder="1" applyAlignment="1">
      <alignment horizontal="left" vertical="center"/>
    </xf>
    <xf numFmtId="14" fontId="24" fillId="0" borderId="7" xfId="0" applyNumberFormat="1" applyFont="1" applyBorder="1" applyAlignment="1">
      <alignment horizontal="left" vertical="center"/>
    </xf>
    <xf numFmtId="1" fontId="48" fillId="0" borderId="7" xfId="0" applyNumberFormat="1" applyFont="1" applyBorder="1" applyAlignment="1">
      <alignment vertical="center" wrapText="1"/>
    </xf>
    <xf numFmtId="14" fontId="42" fillId="0" borderId="7" xfId="0" applyNumberFormat="1" applyFont="1" applyBorder="1" applyAlignment="1">
      <alignment horizontal="left" vertical="center" wrapText="1"/>
    </xf>
    <xf numFmtId="0" fontId="7" fillId="0" borderId="51" xfId="0" applyFont="1" applyBorder="1"/>
    <xf numFmtId="0" fontId="49" fillId="0" borderId="0" xfId="0" applyFont="1"/>
    <xf numFmtId="172" fontId="0" fillId="0" borderId="0" xfId="0" applyNumberFormat="1"/>
    <xf numFmtId="1" fontId="0" fillId="0" borderId="0" xfId="0" applyNumberFormat="1"/>
    <xf numFmtId="1" fontId="5" fillId="0" borderId="0" xfId="0" applyNumberFormat="1" applyFont="1"/>
    <xf numFmtId="172" fontId="5" fillId="0" borderId="0" xfId="0" applyNumberFormat="1" applyFont="1"/>
    <xf numFmtId="0" fontId="39" fillId="13" borderId="0" xfId="0" applyFont="1" applyFill="1" applyAlignment="1">
      <alignment vertical="center" wrapText="1"/>
    </xf>
    <xf numFmtId="0" fontId="51" fillId="0" borderId="0" xfId="0" applyFont="1" applyAlignment="1">
      <alignment vertical="center" wrapText="1"/>
    </xf>
    <xf numFmtId="1" fontId="8" fillId="0" borderId="50" xfId="0" applyNumberFormat="1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35" fillId="0" borderId="0" xfId="0" applyFont="1"/>
    <xf numFmtId="16" fontId="0" fillId="0" borderId="0" xfId="0" applyNumberFormat="1"/>
    <xf numFmtId="16" fontId="0" fillId="11" borderId="0" xfId="0" applyNumberFormat="1" applyFill="1"/>
    <xf numFmtId="16" fontId="0" fillId="0" borderId="0" xfId="0" applyNumberFormat="1" applyAlignment="1">
      <alignment horizontal="center" vertical="center"/>
    </xf>
    <xf numFmtId="16" fontId="8" fillId="0" borderId="0" xfId="0" applyNumberFormat="1" applyFont="1" applyAlignment="1">
      <alignment horizontal="right"/>
    </xf>
    <xf numFmtId="16" fontId="11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8" fillId="2" borderId="11" xfId="0" applyFont="1" applyFill="1" applyBorder="1" applyAlignment="1">
      <alignment horizontal="left" vertical="center"/>
    </xf>
    <xf numFmtId="17" fontId="0" fillId="0" borderId="0" xfId="0" applyNumberFormat="1"/>
    <xf numFmtId="14" fontId="8" fillId="0" borderId="0" xfId="0" applyNumberFormat="1" applyFont="1"/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49" fontId="11" fillId="0" borderId="7" xfId="0" applyNumberFormat="1" applyFont="1" applyBorder="1" applyAlignment="1">
      <alignment horizontal="center" wrapText="1"/>
    </xf>
    <xf numFmtId="0" fontId="11" fillId="0" borderId="7" xfId="0" applyFont="1" applyBorder="1" applyAlignment="1">
      <alignment wrapText="1"/>
    </xf>
    <xf numFmtId="0" fontId="11" fillId="0" borderId="7" xfId="0" applyFont="1" applyBorder="1" applyAlignment="1">
      <alignment horizontal="center" wrapText="1"/>
    </xf>
    <xf numFmtId="49" fontId="9" fillId="2" borderId="7" xfId="0" applyNumberFormat="1" applyFont="1" applyFill="1" applyBorder="1" applyAlignment="1">
      <alignment horizontal="left" vertical="center" wrapText="1"/>
    </xf>
    <xf numFmtId="167" fontId="5" fillId="0" borderId="7" xfId="1" applyNumberFormat="1" applyFont="1" applyBorder="1" applyAlignment="1">
      <alignment horizontal="left" vertical="center" indent="1"/>
    </xf>
    <xf numFmtId="167" fontId="5" fillId="0" borderId="7" xfId="1" applyNumberFormat="1" applyFont="1" applyBorder="1"/>
    <xf numFmtId="167" fontId="12" fillId="7" borderId="0" xfId="1" applyNumberFormat="1" applyFont="1" applyFill="1"/>
    <xf numFmtId="167" fontId="12" fillId="7" borderId="0" xfId="0" applyNumberFormat="1" applyFont="1" applyFill="1"/>
    <xf numFmtId="0" fontId="3" fillId="7" borderId="0" xfId="0" applyFont="1" applyFill="1" applyAlignment="1">
      <alignment horizontal="left"/>
    </xf>
    <xf numFmtId="167" fontId="12" fillId="12" borderId="0" xfId="1" applyNumberFormat="1" applyFont="1" applyFill="1"/>
    <xf numFmtId="0" fontId="3" fillId="12" borderId="0" xfId="0" applyFont="1" applyFill="1" applyAlignment="1">
      <alignment horizontal="left"/>
    </xf>
    <xf numFmtId="0" fontId="0" fillId="0" borderId="7" xfId="0" applyBorder="1" applyAlignment="1">
      <alignment wrapText="1"/>
    </xf>
    <xf numFmtId="0" fontId="8" fillId="0" borderId="6" xfId="0" applyFont="1" applyBorder="1" applyAlignment="1">
      <alignment horizontal="left" vertical="center"/>
    </xf>
    <xf numFmtId="0" fontId="27" fillId="11" borderId="35" xfId="0" applyFont="1" applyFill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/>
    </xf>
    <xf numFmtId="172" fontId="52" fillId="12" borderId="0" xfId="0" applyNumberFormat="1" applyFont="1" applyFill="1" applyAlignment="1">
      <alignment horizontal="left"/>
    </xf>
    <xf numFmtId="14" fontId="27" fillId="0" borderId="26" xfId="0" applyNumberFormat="1" applyFont="1" applyBorder="1" applyAlignment="1">
      <alignment vertical="center" wrapText="1"/>
    </xf>
    <xf numFmtId="0" fontId="54" fillId="0" borderId="0" xfId="0" applyFont="1"/>
    <xf numFmtId="165" fontId="54" fillId="0" borderId="0" xfId="1" applyFont="1"/>
    <xf numFmtId="0" fontId="57" fillId="0" borderId="0" xfId="0" applyFont="1"/>
    <xf numFmtId="167" fontId="58" fillId="7" borderId="0" xfId="1" applyNumberFormat="1" applyFont="1" applyFill="1"/>
    <xf numFmtId="167" fontId="58" fillId="7" borderId="0" xfId="0" applyNumberFormat="1" applyFont="1" applyFill="1"/>
    <xf numFmtId="0" fontId="59" fillId="7" borderId="0" xfId="0" applyFont="1" applyFill="1" applyAlignment="1">
      <alignment horizontal="left"/>
    </xf>
    <xf numFmtId="0" fontId="60" fillId="7" borderId="0" xfId="0" applyFont="1" applyFill="1" applyAlignment="1">
      <alignment horizontal="left"/>
    </xf>
    <xf numFmtId="168" fontId="61" fillId="7" borderId="0" xfId="1" applyNumberFormat="1" applyFont="1" applyFill="1" applyAlignment="1">
      <alignment horizontal="center"/>
    </xf>
    <xf numFmtId="0" fontId="59" fillId="7" borderId="0" xfId="0" applyFont="1" applyFill="1"/>
    <xf numFmtId="169" fontId="63" fillId="7" borderId="0" xfId="1" applyNumberFormat="1" applyFont="1" applyFill="1" applyAlignment="1">
      <alignment horizontal="center"/>
    </xf>
    <xf numFmtId="168" fontId="63" fillId="7" borderId="0" xfId="1" applyNumberFormat="1" applyFont="1" applyFill="1" applyAlignment="1">
      <alignment horizontal="center"/>
    </xf>
    <xf numFmtId="0" fontId="60" fillId="2" borderId="0" xfId="0" applyFont="1" applyFill="1" applyAlignment="1">
      <alignment horizontal="left"/>
    </xf>
    <xf numFmtId="168" fontId="61" fillId="2" borderId="0" xfId="1" applyNumberFormat="1" applyFont="1" applyFill="1" applyAlignment="1">
      <alignment horizontal="center"/>
    </xf>
    <xf numFmtId="0" fontId="54" fillId="2" borderId="0" xfId="0" applyFont="1" applyFill="1"/>
    <xf numFmtId="0" fontId="60" fillId="0" borderId="0" xfId="0" applyFont="1"/>
    <xf numFmtId="166" fontId="54" fillId="0" borderId="0" xfId="0" applyNumberFormat="1" applyFont="1"/>
    <xf numFmtId="0" fontId="54" fillId="0" borderId="7" xfId="0" applyFont="1" applyBorder="1" applyAlignment="1">
      <alignment horizontal="center" vertical="center" wrapText="1"/>
    </xf>
    <xf numFmtId="0" fontId="54" fillId="0" borderId="8" xfId="0" applyFont="1" applyBorder="1" applyAlignment="1">
      <alignment horizontal="center" vertical="center" wrapText="1"/>
    </xf>
    <xf numFmtId="166" fontId="54" fillId="0" borderId="7" xfId="0" applyNumberFormat="1" applyFont="1" applyBorder="1" applyAlignment="1">
      <alignment horizontal="center" vertical="center" wrapText="1"/>
    </xf>
    <xf numFmtId="165" fontId="54" fillId="0" borderId="7" xfId="1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0" borderId="7" xfId="0" applyFont="1" applyBorder="1"/>
    <xf numFmtId="0" fontId="54" fillId="0" borderId="8" xfId="0" applyFont="1" applyBorder="1"/>
    <xf numFmtId="165" fontId="59" fillId="0" borderId="7" xfId="1" applyFont="1" applyBorder="1"/>
    <xf numFmtId="166" fontId="54" fillId="0" borderId="7" xfId="0" applyNumberFormat="1" applyFont="1" applyBorder="1"/>
    <xf numFmtId="0" fontId="54" fillId="0" borderId="15" xfId="0" applyFont="1" applyBorder="1"/>
    <xf numFmtId="165" fontId="59" fillId="0" borderId="15" xfId="1" applyFont="1" applyBorder="1"/>
    <xf numFmtId="49" fontId="64" fillId="2" borderId="15" xfId="0" applyNumberFormat="1" applyFont="1" applyFill="1" applyBorder="1" applyAlignment="1">
      <alignment horizontal="left" vertical="center" wrapText="1"/>
    </xf>
    <xf numFmtId="49" fontId="64" fillId="2" borderId="7" xfId="0" applyNumberFormat="1" applyFont="1" applyFill="1" applyBorder="1" applyAlignment="1">
      <alignment vertical="center"/>
    </xf>
    <xf numFmtId="49" fontId="64" fillId="2" borderId="14" xfId="0" applyNumberFormat="1" applyFont="1" applyFill="1" applyBorder="1" applyAlignment="1">
      <alignment horizontal="left" vertical="center" wrapText="1"/>
    </xf>
    <xf numFmtId="165" fontId="59" fillId="0" borderId="8" xfId="1" applyFont="1" applyBorder="1"/>
    <xf numFmtId="49" fontId="64" fillId="2" borderId="7" xfId="0" applyNumberFormat="1" applyFont="1" applyFill="1" applyBorder="1" applyAlignment="1">
      <alignment horizontal="left" vertical="center" wrapText="1"/>
    </xf>
    <xf numFmtId="49" fontId="64" fillId="2" borderId="13" xfId="0" applyNumberFormat="1" applyFont="1" applyFill="1" applyBorder="1" applyAlignment="1">
      <alignment vertical="center"/>
    </xf>
    <xf numFmtId="49" fontId="54" fillId="0" borderId="14" xfId="0" applyNumberFormat="1" applyFont="1" applyBorder="1"/>
    <xf numFmtId="0" fontId="54" fillId="2" borderId="13" xfId="0" applyFont="1" applyFill="1" applyBorder="1" applyAlignment="1">
      <alignment horizontal="left" vertical="center"/>
    </xf>
    <xf numFmtId="170" fontId="65" fillId="0" borderId="7" xfId="1" applyNumberFormat="1" applyFont="1" applyBorder="1" applyAlignment="1">
      <alignment horizontal="center"/>
    </xf>
    <xf numFmtId="165" fontId="65" fillId="0" borderId="7" xfId="1" applyFont="1" applyBorder="1" applyAlignment="1">
      <alignment horizontal="center"/>
    </xf>
    <xf numFmtId="49" fontId="54" fillId="2" borderId="7" xfId="1" applyNumberFormat="1" applyFont="1" applyFill="1" applyBorder="1" applyAlignment="1">
      <alignment horizontal="left" vertical="center"/>
    </xf>
    <xf numFmtId="49" fontId="54" fillId="2" borderId="7" xfId="0" applyNumberFormat="1" applyFont="1" applyFill="1" applyBorder="1" applyAlignment="1">
      <alignment horizontal="left" vertical="center"/>
    </xf>
    <xf numFmtId="0" fontId="54" fillId="2" borderId="7" xfId="0" applyFont="1" applyFill="1" applyBorder="1" applyAlignment="1">
      <alignment horizontal="left" vertical="center"/>
    </xf>
    <xf numFmtId="0" fontId="54" fillId="0" borderId="7" xfId="0" applyFont="1" applyBorder="1" applyAlignment="1">
      <alignment horizontal="left" vertical="center"/>
    </xf>
    <xf numFmtId="2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 vertical="center" wrapText="1"/>
    </xf>
    <xf numFmtId="0" fontId="54" fillId="0" borderId="13" xfId="0" applyFont="1" applyBorder="1" applyAlignment="1">
      <alignment horizontal="left" vertical="center"/>
    </xf>
    <xf numFmtId="0" fontId="66" fillId="0" borderId="7" xfId="0" applyFont="1" applyBorder="1" applyAlignment="1">
      <alignment horizontal="left" vertical="center"/>
    </xf>
    <xf numFmtId="0" fontId="54" fillId="0" borderId="11" xfId="0" applyFont="1" applyBorder="1" applyAlignment="1">
      <alignment horizontal="left" vertical="center"/>
    </xf>
    <xf numFmtId="0" fontId="54" fillId="0" borderId="7" xfId="0" applyFont="1" applyBorder="1" applyAlignment="1">
      <alignment vertical="center" wrapText="1"/>
    </xf>
    <xf numFmtId="0" fontId="54" fillId="0" borderId="7" xfId="0" applyFont="1" applyBorder="1" applyAlignment="1">
      <alignment vertical="center"/>
    </xf>
    <xf numFmtId="0" fontId="54" fillId="0" borderId="14" xfId="0" applyFont="1" applyBorder="1"/>
    <xf numFmtId="49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/>
    </xf>
    <xf numFmtId="0" fontId="54" fillId="0" borderId="7" xfId="0" applyFont="1" applyBorder="1" applyAlignment="1">
      <alignment horizontal="left" vertical="top"/>
    </xf>
    <xf numFmtId="49" fontId="54" fillId="0" borderId="7" xfId="0" applyNumberFormat="1" applyFont="1" applyBorder="1" applyAlignment="1">
      <alignment horizontal="left"/>
    </xf>
    <xf numFmtId="0" fontId="54" fillId="0" borderId="13" xfId="0" applyFont="1" applyBorder="1" applyAlignment="1">
      <alignment horizontal="left"/>
    </xf>
    <xf numFmtId="0" fontId="54" fillId="0" borderId="13" xfId="0" applyFont="1" applyBorder="1"/>
    <xf numFmtId="49" fontId="54" fillId="0" borderId="25" xfId="0" applyNumberFormat="1" applyFont="1" applyBorder="1"/>
    <xf numFmtId="49" fontId="54" fillId="0" borderId="15" xfId="0" applyNumberFormat="1" applyFont="1" applyBorder="1"/>
    <xf numFmtId="49" fontId="54" fillId="0" borderId="11" xfId="0" applyNumberFormat="1" applyFont="1" applyBorder="1"/>
    <xf numFmtId="165" fontId="67" fillId="0" borderId="8" xfId="1" applyFont="1" applyBorder="1"/>
    <xf numFmtId="165" fontId="68" fillId="0" borderId="7" xfId="1" applyFont="1" applyBorder="1"/>
    <xf numFmtId="0" fontId="54" fillId="0" borderId="36" xfId="0" applyFont="1" applyBorder="1" applyAlignment="1">
      <alignment horizontal="left" vertical="center"/>
    </xf>
    <xf numFmtId="165" fontId="54" fillId="0" borderId="0" xfId="0" applyNumberFormat="1" applyFont="1"/>
    <xf numFmtId="49" fontId="54" fillId="0" borderId="0" xfId="0" applyNumberFormat="1" applyFont="1"/>
    <xf numFmtId="165" fontId="5" fillId="14" borderId="7" xfId="1" applyFont="1" applyFill="1" applyBorder="1" applyAlignment="1">
      <alignment wrapText="1"/>
    </xf>
    <xf numFmtId="165" fontId="5" fillId="14" borderId="0" xfId="1" applyFont="1" applyFill="1" applyAlignment="1">
      <alignment wrapText="1"/>
    </xf>
    <xf numFmtId="0" fontId="69" fillId="0" borderId="0" xfId="0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wrapText="1"/>
    </xf>
    <xf numFmtId="0" fontId="8" fillId="0" borderId="7" xfId="0" applyFont="1" applyBorder="1" applyAlignment="1">
      <alignment horizontal="left" vertical="center" wrapText="1"/>
    </xf>
    <xf numFmtId="167" fontId="5" fillId="0" borderId="0" xfId="1" applyNumberFormat="1" applyFont="1" applyAlignment="1">
      <alignment wrapText="1"/>
    </xf>
    <xf numFmtId="167" fontId="0" fillId="0" borderId="0" xfId="0" applyNumberFormat="1" applyAlignment="1">
      <alignment wrapText="1"/>
    </xf>
    <xf numFmtId="167" fontId="0" fillId="0" borderId="0" xfId="1" applyNumberFormat="1" applyFont="1" applyAlignment="1">
      <alignment wrapText="1"/>
    </xf>
    <xf numFmtId="167" fontId="5" fillId="0" borderId="0" xfId="0" applyNumberFormat="1" applyFont="1" applyAlignment="1">
      <alignment wrapText="1"/>
    </xf>
    <xf numFmtId="167" fontId="11" fillId="0" borderId="0" xfId="1" applyNumberFormat="1" applyFont="1" applyAlignment="1">
      <alignment wrapText="1"/>
    </xf>
    <xf numFmtId="43" fontId="0" fillId="0" borderId="7" xfId="0" applyNumberFormat="1" applyBorder="1" applyAlignment="1">
      <alignment wrapText="1"/>
    </xf>
    <xf numFmtId="165" fontId="58" fillId="7" borderId="0" xfId="1" applyFont="1" applyFill="1"/>
    <xf numFmtId="165" fontId="18" fillId="0" borderId="0" xfId="1" applyFont="1" applyAlignment="1">
      <alignment horizontal="left"/>
    </xf>
    <xf numFmtId="2" fontId="5" fillId="2" borderId="2" xfId="0" applyNumberFormat="1" applyFont="1" applyFill="1" applyBorder="1" applyAlignment="1">
      <alignment horizontal="left" wrapText="1"/>
    </xf>
    <xf numFmtId="173" fontId="0" fillId="0" borderId="7" xfId="0" applyNumberFormat="1" applyBorder="1" applyAlignment="1">
      <alignment wrapText="1"/>
    </xf>
    <xf numFmtId="173" fontId="0" fillId="0" borderId="0" xfId="0" applyNumberFormat="1" applyAlignment="1">
      <alignment wrapText="1"/>
    </xf>
    <xf numFmtId="172" fontId="0" fillId="0" borderId="0" xfId="0" applyNumberFormat="1" applyAlignment="1">
      <alignment wrapText="1"/>
    </xf>
    <xf numFmtId="0" fontId="26" fillId="15" borderId="0" xfId="0" applyFont="1" applyFill="1"/>
    <xf numFmtId="0" fontId="8" fillId="2" borderId="7" xfId="0" applyFont="1" applyFill="1" applyBorder="1" applyAlignment="1">
      <alignment horizontal="left" vertical="center" wrapText="1"/>
    </xf>
    <xf numFmtId="0" fontId="41" fillId="0" borderId="0" xfId="0" applyFont="1" applyAlignment="1">
      <alignment wrapText="1"/>
    </xf>
    <xf numFmtId="172" fontId="11" fillId="0" borderId="13" xfId="0" applyNumberFormat="1" applyFont="1" applyBorder="1" applyAlignment="1">
      <alignment horizontal="center" wrapText="1"/>
    </xf>
    <xf numFmtId="165" fontId="0" fillId="0" borderId="0" xfId="1" applyFont="1" applyAlignment="1">
      <alignment wrapText="1"/>
    </xf>
    <xf numFmtId="0" fontId="9" fillId="0" borderId="7" xfId="0" applyFont="1" applyBorder="1" applyAlignment="1">
      <alignment horizontal="left" vertical="center"/>
    </xf>
    <xf numFmtId="0" fontId="9" fillId="9" borderId="7" xfId="0" applyFont="1" applyFill="1" applyBorder="1" applyAlignment="1">
      <alignment horizontal="left" vertical="center"/>
    </xf>
    <xf numFmtId="0" fontId="9" fillId="9" borderId="50" xfId="0" applyFont="1" applyFill="1" applyBorder="1" applyAlignment="1">
      <alignment horizontal="left"/>
    </xf>
    <xf numFmtId="1" fontId="9" fillId="9" borderId="2" xfId="0" applyNumberFormat="1" applyFont="1" applyFill="1" applyBorder="1" applyAlignment="1">
      <alignment horizontal="left"/>
    </xf>
    <xf numFmtId="167" fontId="0" fillId="0" borderId="0" xfId="1" applyNumberFormat="1" applyFont="1" applyAlignment="1">
      <alignment horizontal="right" wrapText="1"/>
    </xf>
    <xf numFmtId="0" fontId="71" fillId="9" borderId="7" xfId="0" applyFont="1" applyFill="1" applyBorder="1"/>
    <xf numFmtId="49" fontId="71" fillId="9" borderId="14" xfId="0" applyNumberFormat="1" applyFont="1" applyFill="1" applyBorder="1"/>
    <xf numFmtId="0" fontId="71" fillId="9" borderId="7" xfId="0" applyFont="1" applyFill="1" applyBorder="1" applyAlignment="1">
      <alignment horizontal="left" vertical="center"/>
    </xf>
    <xf numFmtId="165" fontId="45" fillId="9" borderId="7" xfId="1" applyFont="1" applyFill="1" applyBorder="1" applyAlignment="1">
      <alignment horizontal="center"/>
    </xf>
    <xf numFmtId="165" fontId="72" fillId="9" borderId="7" xfId="1" applyFont="1" applyFill="1" applyBorder="1"/>
    <xf numFmtId="0" fontId="9" fillId="10" borderId="6" xfId="0" applyFont="1" applyFill="1" applyBorder="1" applyAlignment="1">
      <alignment horizontal="left" vertical="center"/>
    </xf>
    <xf numFmtId="49" fontId="18" fillId="0" borderId="0" xfId="0" applyNumberFormat="1" applyFont="1" applyAlignment="1">
      <alignment horizontal="left" vertical="top" wrapText="1"/>
    </xf>
    <xf numFmtId="49" fontId="8" fillId="2" borderId="53" xfId="0" applyNumberFormat="1" applyFont="1" applyFill="1" applyBorder="1" applyAlignment="1">
      <alignment horizontal="center" vertical="center" wrapText="1"/>
    </xf>
    <xf numFmtId="49" fontId="8" fillId="2" borderId="54" xfId="0" applyNumberFormat="1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left" vertical="center"/>
    </xf>
    <xf numFmtId="49" fontId="11" fillId="9" borderId="7" xfId="0" applyNumberFormat="1" applyFont="1" applyFill="1" applyBorder="1" applyAlignment="1">
      <alignment horizontal="left" vertical="center" wrapText="1"/>
    </xf>
    <xf numFmtId="49" fontId="11" fillId="0" borderId="13" xfId="0" applyNumberFormat="1" applyFont="1" applyBorder="1" applyAlignment="1">
      <alignment vertical="center" wrapText="1"/>
    </xf>
    <xf numFmtId="49" fontId="18" fillId="0" borderId="26" xfId="0" applyNumberFormat="1" applyFont="1" applyBorder="1" applyAlignment="1">
      <alignment vertical="top" wrapText="1"/>
    </xf>
    <xf numFmtId="165" fontId="5" fillId="0" borderId="11" xfId="1" applyFont="1" applyBorder="1"/>
    <xf numFmtId="165" fontId="18" fillId="9" borderId="11" xfId="1" applyFont="1" applyFill="1" applyBorder="1"/>
    <xf numFmtId="165" fontId="18" fillId="0" borderId="7" xfId="1" applyFont="1" applyBorder="1"/>
    <xf numFmtId="1" fontId="0" fillId="0" borderId="0" xfId="0" applyNumberFormat="1" applyAlignment="1">
      <alignment wrapText="1"/>
    </xf>
    <xf numFmtId="0" fontId="41" fillId="0" borderId="7" xfId="0" applyFont="1" applyBorder="1" applyAlignment="1">
      <alignment wrapText="1"/>
    </xf>
    <xf numFmtId="174" fontId="9" fillId="10" borderId="43" xfId="0" applyNumberFormat="1" applyFont="1" applyFill="1" applyBorder="1" applyAlignment="1">
      <alignment horizontal="left" vertical="center"/>
    </xf>
    <xf numFmtId="174" fontId="9" fillId="0" borderId="28" xfId="0" applyNumberFormat="1" applyFont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14" fontId="9" fillId="0" borderId="0" xfId="0" applyNumberFormat="1" applyFont="1" applyAlignment="1">
      <alignment horizontal="left" vertical="center"/>
    </xf>
    <xf numFmtId="1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7" fontId="9" fillId="9" borderId="8" xfId="1" applyNumberFormat="1" applyFont="1" applyFill="1" applyBorder="1" applyAlignment="1">
      <alignment horizontal="left"/>
    </xf>
    <xf numFmtId="0" fontId="5" fillId="0" borderId="0" xfId="0" applyFont="1" applyAlignment="1">
      <alignment wrapText="1"/>
    </xf>
    <xf numFmtId="0" fontId="8" fillId="0" borderId="41" xfId="0" applyFont="1" applyBorder="1" applyAlignment="1">
      <alignment horizontal="left"/>
    </xf>
    <xf numFmtId="0" fontId="5" fillId="9" borderId="28" xfId="0" applyFont="1" applyFill="1" applyBorder="1" applyAlignment="1">
      <alignment horizontal="left"/>
    </xf>
    <xf numFmtId="49" fontId="4" fillId="2" borderId="39" xfId="0" applyNumberFormat="1" applyFont="1" applyFill="1" applyBorder="1" applyAlignment="1">
      <alignment horizontal="left"/>
    </xf>
    <xf numFmtId="2" fontId="5" fillId="0" borderId="40" xfId="0" applyNumberFormat="1" applyFont="1" applyBorder="1" applyAlignment="1">
      <alignment horizontal="left"/>
    </xf>
    <xf numFmtId="0" fontId="50" fillId="9" borderId="5" xfId="0" applyFont="1" applyFill="1" applyBorder="1" applyAlignment="1">
      <alignment horizontal="left"/>
    </xf>
    <xf numFmtId="0" fontId="9" fillId="8" borderId="7" xfId="0" applyFont="1" applyFill="1" applyBorder="1" applyAlignment="1">
      <alignment horizontal="center"/>
    </xf>
    <xf numFmtId="1" fontId="9" fillId="8" borderId="0" xfId="0" applyNumberFormat="1" applyFont="1" applyFill="1" applyAlignment="1">
      <alignment horizontal="center" vertical="center"/>
    </xf>
    <xf numFmtId="1" fontId="9" fillId="8" borderId="0" xfId="0" applyNumberFormat="1" applyFont="1" applyFill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52" xfId="0" applyFont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167" fontId="5" fillId="0" borderId="0" xfId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65" fontId="17" fillId="0" borderId="8" xfId="1" applyFont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7" fillId="2" borderId="5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14" fontId="11" fillId="0" borderId="0" xfId="0" applyNumberFormat="1" applyFont="1" applyAlignment="1">
      <alignment horizontal="center" vertical="center" wrapText="1"/>
    </xf>
    <xf numFmtId="14" fontId="9" fillId="0" borderId="26" xfId="0" applyNumberFormat="1" applyFont="1" applyBorder="1" applyAlignment="1">
      <alignment vertical="center"/>
    </xf>
    <xf numFmtId="14" fontId="0" fillId="0" borderId="0" xfId="0" applyNumberFormat="1"/>
    <xf numFmtId="0" fontId="5" fillId="8" borderId="0" xfId="0" applyFont="1" applyFill="1" applyAlignment="1">
      <alignment horizontal="center"/>
    </xf>
    <xf numFmtId="0" fontId="0" fillId="0" borderId="0" xfId="0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49" fontId="8" fillId="2" borderId="4" xfId="0" applyNumberFormat="1" applyFont="1" applyFill="1" applyBorder="1" applyAlignment="1">
      <alignment vertical="center"/>
    </xf>
    <xf numFmtId="0" fontId="0" fillId="11" borderId="0" xfId="0" applyFill="1" applyAlignment="1">
      <alignment horizontal="right" vertical="center" wrapText="1"/>
    </xf>
    <xf numFmtId="0" fontId="8" fillId="2" borderId="55" xfId="0" applyFont="1" applyFill="1" applyBorder="1" applyAlignment="1">
      <alignment horizontal="left" vertical="center"/>
    </xf>
    <xf numFmtId="0" fontId="11" fillId="0" borderId="14" xfId="0" applyFont="1" applyBorder="1" applyAlignment="1">
      <alignment wrapText="1"/>
    </xf>
    <xf numFmtId="1" fontId="11" fillId="0" borderId="14" xfId="0" applyNumberFormat="1" applyFont="1" applyBorder="1" applyAlignment="1">
      <alignment horizontal="center" vertical="center" wrapText="1"/>
    </xf>
    <xf numFmtId="175" fontId="0" fillId="0" borderId="0" xfId="0" applyNumberFormat="1" applyAlignment="1">
      <alignment wrapText="1"/>
    </xf>
    <xf numFmtId="0" fontId="73" fillId="0" borderId="0" xfId="0" applyFont="1" applyAlignment="1">
      <alignment vertical="center" wrapText="1"/>
    </xf>
    <xf numFmtId="2" fontId="0" fillId="0" borderId="0" xfId="0" applyNumberFormat="1" applyAlignment="1">
      <alignment wrapText="1"/>
    </xf>
    <xf numFmtId="1" fontId="11" fillId="0" borderId="8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8" fillId="10" borderId="15" xfId="0" applyFont="1" applyFill="1" applyBorder="1" applyAlignment="1">
      <alignment horizontal="left" vertical="center"/>
    </xf>
    <xf numFmtId="1" fontId="5" fillId="9" borderId="7" xfId="0" applyNumberFormat="1" applyFont="1" applyFill="1" applyBorder="1" applyAlignment="1">
      <alignment horizontal="right" vertical="center"/>
    </xf>
    <xf numFmtId="0" fontId="8" fillId="10" borderId="30" xfId="0" applyFont="1" applyFill="1" applyBorder="1" applyAlignment="1">
      <alignment horizontal="left" vertical="center"/>
    </xf>
    <xf numFmtId="0" fontId="8" fillId="10" borderId="50" xfId="0" applyFont="1" applyFill="1" applyBorder="1" applyAlignment="1">
      <alignment horizontal="left" vertical="center"/>
    </xf>
    <xf numFmtId="0" fontId="8" fillId="10" borderId="43" xfId="0" applyFont="1" applyFill="1" applyBorder="1" applyAlignment="1">
      <alignment horizontal="left" vertical="center"/>
    </xf>
    <xf numFmtId="0" fontId="8" fillId="10" borderId="42" xfId="0" applyFont="1" applyFill="1" applyBorder="1" applyAlignment="1">
      <alignment horizontal="left" vertical="center"/>
    </xf>
    <xf numFmtId="172" fontId="11" fillId="0" borderId="0" xfId="0" applyNumberFormat="1" applyFont="1" applyAlignment="1">
      <alignment wrapText="1"/>
    </xf>
    <xf numFmtId="49" fontId="8" fillId="0" borderId="38" xfId="0" applyNumberFormat="1" applyFont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0" fillId="10" borderId="0" xfId="0" applyFill="1" applyAlignment="1">
      <alignment horizontal="left" vertical="center"/>
    </xf>
    <xf numFmtId="0" fontId="0" fillId="0" borderId="7" xfId="0" applyBorder="1" applyAlignment="1">
      <alignment horizontal="right"/>
    </xf>
    <xf numFmtId="49" fontId="5" fillId="9" borderId="2" xfId="0" applyNumberFormat="1" applyFont="1" applyFill="1" applyBorder="1" applyAlignment="1">
      <alignment horizontal="left" vertical="top"/>
    </xf>
    <xf numFmtId="1" fontId="5" fillId="9" borderId="2" xfId="0" applyNumberFormat="1" applyFont="1" applyFill="1" applyBorder="1" applyAlignment="1">
      <alignment horizontal="left" vertical="center"/>
    </xf>
    <xf numFmtId="2" fontId="11" fillId="0" borderId="13" xfId="0" applyNumberFormat="1" applyFont="1" applyBorder="1" applyAlignment="1">
      <alignment horizontal="center" wrapText="1"/>
    </xf>
    <xf numFmtId="0" fontId="11" fillId="0" borderId="0" xfId="0" applyFont="1" applyAlignment="1">
      <alignment horizontal="right"/>
    </xf>
    <xf numFmtId="49" fontId="11" fillId="10" borderId="7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0" borderId="40" xfId="0" applyFont="1" applyBorder="1" applyAlignment="1">
      <alignment horizontal="left"/>
    </xf>
    <xf numFmtId="0" fontId="8" fillId="11" borderId="7" xfId="0" applyFont="1" applyFill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top" wrapText="1"/>
    </xf>
    <xf numFmtId="1" fontId="11" fillId="2" borderId="7" xfId="2" applyNumberFormat="1" applyFont="1" applyFill="1" applyBorder="1" applyAlignment="1">
      <alignment horizontal="right" vertical="center"/>
    </xf>
    <xf numFmtId="0" fontId="71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left" vertical="top" wrapText="1"/>
    </xf>
    <xf numFmtId="0" fontId="8" fillId="2" borderId="8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49" fontId="8" fillId="2" borderId="12" xfId="0" applyNumberFormat="1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>
      <alignment horizontal="left" vertical="center" wrapText="1"/>
    </xf>
    <xf numFmtId="49" fontId="11" fillId="2" borderId="24" xfId="0" applyNumberFormat="1" applyFont="1" applyFill="1" applyBorder="1" applyAlignment="1">
      <alignment horizontal="left" vertical="center" wrapText="1" indent="1"/>
    </xf>
    <xf numFmtId="0" fontId="8" fillId="10" borderId="7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4" fontId="27" fillId="0" borderId="0" xfId="0" applyNumberFormat="1" applyFont="1" applyAlignment="1">
      <alignment vertical="center" wrapText="1"/>
    </xf>
    <xf numFmtId="0" fontId="8" fillId="8" borderId="2" xfId="0" applyFont="1" applyFill="1" applyBorder="1" applyAlignment="1">
      <alignment horizontal="left"/>
    </xf>
    <xf numFmtId="176" fontId="70" fillId="0" borderId="0" xfId="1" applyNumberFormat="1" applyFont="1" applyAlignment="1">
      <alignment wrapText="1"/>
    </xf>
    <xf numFmtId="177" fontId="77" fillId="0" borderId="7" xfId="0" applyNumberFormat="1" applyFont="1" applyBorder="1"/>
    <xf numFmtId="0" fontId="74" fillId="0" borderId="7" xfId="0" applyFont="1" applyBorder="1" applyAlignment="1">
      <alignment horizontal="left" vertical="center"/>
    </xf>
    <xf numFmtId="177" fontId="77" fillId="0" borderId="0" xfId="0" applyNumberFormat="1" applyFont="1"/>
    <xf numFmtId="1" fontId="8" fillId="11" borderId="4" xfId="0" applyNumberFormat="1" applyFont="1" applyFill="1" applyBorder="1" applyAlignment="1">
      <alignment horizontal="left" vertical="center"/>
    </xf>
    <xf numFmtId="1" fontId="8" fillId="11" borderId="3" xfId="0" applyNumberFormat="1" applyFont="1" applyFill="1" applyBorder="1" applyAlignment="1">
      <alignment horizontal="left" vertical="center"/>
    </xf>
    <xf numFmtId="0" fontId="78" fillId="11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1" fontId="0" fillId="0" borderId="0" xfId="0" applyNumberFormat="1" applyAlignment="1">
      <alignment horizontal="left"/>
    </xf>
    <xf numFmtId="0" fontId="0" fillId="0" borderId="7" xfId="0" applyBorder="1" applyAlignment="1">
      <alignment horizontal="center"/>
    </xf>
    <xf numFmtId="1" fontId="11" fillId="0" borderId="7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left" vertical="center"/>
    </xf>
    <xf numFmtId="0" fontId="8" fillId="11" borderId="2" xfId="0" applyFont="1" applyFill="1" applyBorder="1" applyAlignment="1">
      <alignment horizontal="left"/>
    </xf>
    <xf numFmtId="0" fontId="8" fillId="16" borderId="7" xfId="0" applyFont="1" applyFill="1" applyBorder="1" applyAlignment="1">
      <alignment horizontal="left" vertical="center"/>
    </xf>
    <xf numFmtId="1" fontId="51" fillId="0" borderId="7" xfId="0" applyNumberFormat="1" applyFont="1" applyBorder="1" applyAlignment="1">
      <alignment horizontal="center" vertical="center" wrapText="1"/>
    </xf>
    <xf numFmtId="14" fontId="0" fillId="11" borderId="0" xfId="0" applyNumberFormat="1" applyFill="1" applyAlignment="1">
      <alignment horizontal="right"/>
    </xf>
    <xf numFmtId="2" fontId="5" fillId="0" borderId="28" xfId="0" applyNumberFormat="1" applyFont="1" applyBorder="1"/>
    <xf numFmtId="0" fontId="47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1" fillId="11" borderId="26" xfId="0" applyFont="1" applyFill="1" applyBorder="1" applyAlignment="1">
      <alignment horizontal="left" vertical="center"/>
    </xf>
    <xf numFmtId="0" fontId="0" fillId="6" borderId="35" xfId="0" applyFill="1" applyBorder="1" applyAlignment="1">
      <alignment horizontal="left" vertical="center" wrapText="1"/>
    </xf>
    <xf numFmtId="1" fontId="8" fillId="8" borderId="2" xfId="0" applyNumberFormat="1" applyFont="1" applyFill="1" applyBorder="1" applyAlignment="1">
      <alignment horizontal="left" vertical="center"/>
    </xf>
    <xf numFmtId="0" fontId="8" fillId="11" borderId="7" xfId="0" applyFont="1" applyFill="1" applyBorder="1" applyAlignment="1">
      <alignment horizontal="left" vertical="center" wrapText="1"/>
    </xf>
    <xf numFmtId="0" fontId="11" fillId="11" borderId="27" xfId="0" applyFont="1" applyFill="1" applyBorder="1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78" fillId="0" borderId="0" xfId="0" applyFont="1" applyAlignment="1">
      <alignment vertical="center" wrapText="1"/>
    </xf>
    <xf numFmtId="0" fontId="6" fillId="11" borderId="0" xfId="0" applyFont="1" applyFill="1" applyAlignment="1">
      <alignment horizontal="right"/>
    </xf>
    <xf numFmtId="49" fontId="8" fillId="11" borderId="5" xfId="1" applyNumberFormat="1" applyFont="1" applyFill="1" applyBorder="1" applyAlignment="1">
      <alignment horizontal="left" vertical="center"/>
    </xf>
    <xf numFmtId="0" fontId="8" fillId="2" borderId="2" xfId="4" applyFont="1" applyFill="1" applyBorder="1" applyAlignment="1">
      <alignment horizontal="left" vertical="center"/>
    </xf>
    <xf numFmtId="0" fontId="8" fillId="2" borderId="36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 wrapText="1"/>
    </xf>
    <xf numFmtId="49" fontId="8" fillId="2" borderId="36" xfId="4" applyNumberFormat="1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 wrapText="1"/>
    </xf>
    <xf numFmtId="49" fontId="8" fillId="0" borderId="36" xfId="4" applyNumberFormat="1" applyFont="1" applyBorder="1" applyAlignment="1">
      <alignment horizontal="left" vertical="center" wrapText="1"/>
    </xf>
    <xf numFmtId="49" fontId="8" fillId="11" borderId="2" xfId="4" applyNumberFormat="1" applyFont="1" applyFill="1" applyBorder="1" applyAlignment="1">
      <alignment horizontal="left" vertical="center" wrapText="1"/>
    </xf>
    <xf numFmtId="0" fontId="8" fillId="11" borderId="2" xfId="4" applyFont="1" applyFill="1" applyBorder="1" applyAlignment="1">
      <alignment horizontal="left" vertical="center"/>
    </xf>
    <xf numFmtId="0" fontId="8" fillId="0" borderId="36" xfId="4" applyFont="1" applyBorder="1" applyAlignment="1">
      <alignment horizontal="left" vertical="center"/>
    </xf>
    <xf numFmtId="0" fontId="8" fillId="0" borderId="2" xfId="4" applyFont="1" applyBorder="1" applyAlignment="1">
      <alignment horizontal="left" vertical="center"/>
    </xf>
    <xf numFmtId="0" fontId="8" fillId="0" borderId="2" xfId="4" applyFont="1" applyBorder="1" applyAlignment="1">
      <alignment horizontal="left"/>
    </xf>
    <xf numFmtId="49" fontId="8" fillId="0" borderId="36" xfId="4" applyNumberFormat="1" applyFont="1" applyBorder="1" applyAlignment="1">
      <alignment horizontal="left"/>
    </xf>
    <xf numFmtId="49" fontId="8" fillId="0" borderId="2" xfId="4" applyNumberFormat="1" applyFont="1" applyBorder="1" applyAlignment="1">
      <alignment horizontal="left"/>
    </xf>
    <xf numFmtId="0" fontId="8" fillId="0" borderId="36" xfId="4" applyFont="1" applyBorder="1" applyAlignment="1">
      <alignment horizontal="left"/>
    </xf>
    <xf numFmtId="0" fontId="8" fillId="0" borderId="36" xfId="4" applyFont="1" applyBorder="1" applyAlignment="1">
      <alignment horizontal="left" vertical="center" wrapText="1"/>
    </xf>
    <xf numFmtId="0" fontId="8" fillId="0" borderId="36" xfId="4" applyFont="1" applyBorder="1"/>
    <xf numFmtId="0" fontId="8" fillId="2" borderId="2" xfId="4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/>
    </xf>
    <xf numFmtId="49" fontId="8" fillId="0" borderId="36" xfId="4" applyNumberFormat="1" applyFont="1" applyBorder="1" applyAlignment="1">
      <alignment horizontal="left" vertical="center"/>
    </xf>
    <xf numFmtId="0" fontId="8" fillId="11" borderId="36" xfId="4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top"/>
    </xf>
    <xf numFmtId="49" fontId="8" fillId="2" borderId="2" xfId="4" applyNumberFormat="1" applyFont="1" applyFill="1" applyBorder="1" applyAlignment="1">
      <alignment wrapText="1"/>
    </xf>
    <xf numFmtId="49" fontId="8" fillId="11" borderId="11" xfId="4" applyNumberFormat="1" applyFont="1" applyFill="1" applyBorder="1" applyAlignment="1">
      <alignment horizontal="left" vertical="center" wrapText="1"/>
    </xf>
    <xf numFmtId="0" fontId="81" fillId="0" borderId="4" xfId="4" applyFont="1" applyBorder="1" applyAlignment="1">
      <alignment wrapText="1"/>
    </xf>
    <xf numFmtId="0" fontId="81" fillId="0" borderId="2" xfId="4" applyFont="1" applyBorder="1" applyAlignment="1">
      <alignment wrapText="1"/>
    </xf>
    <xf numFmtId="0" fontId="81" fillId="0" borderId="27" xfId="4" applyFont="1" applyBorder="1" applyAlignment="1">
      <alignment wrapText="1"/>
    </xf>
    <xf numFmtId="0" fontId="81" fillId="11" borderId="2" xfId="4" applyFont="1" applyFill="1" applyBorder="1" applyAlignment="1">
      <alignment wrapText="1"/>
    </xf>
    <xf numFmtId="0" fontId="26" fillId="11" borderId="27" xfId="4" applyFont="1" applyFill="1" applyBorder="1" applyAlignment="1">
      <alignment horizontal="left" vertical="center"/>
    </xf>
    <xf numFmtId="0" fontId="81" fillId="0" borderId="25" xfId="4" applyFont="1" applyBorder="1" applyAlignment="1">
      <alignment wrapText="1"/>
    </xf>
    <xf numFmtId="0" fontId="81" fillId="0" borderId="24" xfId="4" applyFont="1" applyBorder="1" applyAlignment="1">
      <alignment wrapText="1"/>
    </xf>
    <xf numFmtId="0" fontId="81" fillId="0" borderId="51" xfId="4" applyFont="1" applyBorder="1" applyAlignment="1">
      <alignment wrapText="1"/>
    </xf>
    <xf numFmtId="2" fontId="5" fillId="0" borderId="2" xfId="0" applyNumberFormat="1" applyFont="1" applyBorder="1" applyAlignment="1">
      <alignment horizontal="left"/>
    </xf>
    <xf numFmtId="49" fontId="8" fillId="11" borderId="2" xfId="5" applyNumberFormat="1" applyFont="1" applyFill="1" applyBorder="1" applyAlignment="1">
      <alignment horizontal="left" vertical="center"/>
    </xf>
    <xf numFmtId="0" fontId="81" fillId="0" borderId="2" xfId="4" applyFont="1" applyBorder="1" applyAlignment="1">
      <alignment horizontal="left" vertical="center" wrapText="1"/>
    </xf>
    <xf numFmtId="0" fontId="8" fillId="2" borderId="36" xfId="4" applyFont="1" applyFill="1" applyBorder="1" applyAlignment="1">
      <alignment horizontal="left" vertical="center" wrapText="1"/>
    </xf>
    <xf numFmtId="0" fontId="8" fillId="2" borderId="13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/>
    </xf>
    <xf numFmtId="49" fontId="8" fillId="2" borderId="36" xfId="4" applyNumberFormat="1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center" wrapText="1"/>
    </xf>
    <xf numFmtId="0" fontId="8" fillId="0" borderId="2" xfId="4" applyFont="1" applyBorder="1"/>
    <xf numFmtId="0" fontId="81" fillId="0" borderId="51" xfId="4" applyFont="1" applyBorder="1"/>
    <xf numFmtId="0" fontId="80" fillId="0" borderId="2" xfId="0" applyFont="1" applyBorder="1" applyAlignment="1">
      <alignment wrapText="1"/>
    </xf>
    <xf numFmtId="0" fontId="82" fillId="0" borderId="2" xfId="0" applyFont="1" applyBorder="1"/>
    <xf numFmtId="0" fontId="81" fillId="0" borderId="5" xfId="4" applyFont="1" applyBorder="1" applyAlignment="1">
      <alignment wrapText="1"/>
    </xf>
    <xf numFmtId="49" fontId="8" fillId="0" borderId="56" xfId="4" applyNumberFormat="1" applyFont="1" applyBorder="1" applyAlignment="1">
      <alignment horizontal="left" vertical="center"/>
    </xf>
    <xf numFmtId="0" fontId="8" fillId="0" borderId="56" xfId="4" applyFont="1" applyBorder="1" applyAlignment="1">
      <alignment horizontal="left" vertical="center"/>
    </xf>
    <xf numFmtId="0" fontId="81" fillId="0" borderId="51" xfId="4" applyFont="1" applyBorder="1" applyAlignment="1">
      <alignment vertical="center" wrapText="1"/>
    </xf>
    <xf numFmtId="49" fontId="8" fillId="0" borderId="2" xfId="4" applyNumberFormat="1" applyFont="1" applyBorder="1" applyAlignment="1">
      <alignment vertical="center"/>
    </xf>
    <xf numFmtId="49" fontId="8" fillId="11" borderId="56" xfId="4" applyNumberFormat="1" applyFont="1" applyFill="1" applyBorder="1" applyAlignment="1">
      <alignment horizontal="left" vertical="center"/>
    </xf>
    <xf numFmtId="49" fontId="8" fillId="11" borderId="2" xfId="4" applyNumberFormat="1" applyFont="1" applyFill="1" applyBorder="1" applyAlignment="1">
      <alignment horizontal="left" vertical="center"/>
    </xf>
    <xf numFmtId="49" fontId="8" fillId="2" borderId="56" xfId="4" applyNumberFormat="1" applyFont="1" applyFill="1" applyBorder="1" applyAlignment="1">
      <alignment horizontal="left" vertical="center" wrapText="1"/>
    </xf>
    <xf numFmtId="49" fontId="8" fillId="0" borderId="56" xfId="4" applyNumberFormat="1" applyFont="1" applyBorder="1" applyAlignment="1">
      <alignment horizontal="left"/>
    </xf>
    <xf numFmtId="0" fontId="8" fillId="0" borderId="56" xfId="4" applyFont="1" applyBorder="1" applyAlignment="1">
      <alignment horizontal="left"/>
    </xf>
    <xf numFmtId="49" fontId="8" fillId="0" borderId="56" xfId="4" applyNumberFormat="1" applyFont="1" applyBorder="1" applyAlignment="1">
      <alignment horizontal="left" vertical="center" wrapText="1"/>
    </xf>
    <xf numFmtId="49" fontId="8" fillId="0" borderId="2" xfId="4" applyNumberFormat="1" applyFont="1" applyBorder="1"/>
    <xf numFmtId="0" fontId="82" fillId="0" borderId="51" xfId="0" applyFont="1" applyBorder="1"/>
    <xf numFmtId="49" fontId="8" fillId="2" borderId="56" xfId="4" applyNumberFormat="1" applyFont="1" applyFill="1" applyBorder="1" applyAlignment="1">
      <alignment horizontal="left" vertical="center"/>
    </xf>
    <xf numFmtId="0" fontId="81" fillId="0" borderId="2" xfId="4" applyFont="1" applyBorder="1"/>
    <xf numFmtId="0" fontId="81" fillId="0" borderId="36" xfId="4" applyFont="1" applyBorder="1"/>
    <xf numFmtId="0" fontId="81" fillId="0" borderId="2" xfId="4" applyFont="1" applyBorder="1" applyAlignment="1">
      <alignment horizontal="left" vertical="center"/>
    </xf>
    <xf numFmtId="49" fontId="8" fillId="0" borderId="12" xfId="4" applyNumberFormat="1" applyFont="1" applyBorder="1" applyAlignment="1">
      <alignment horizontal="left" vertical="center" wrapText="1"/>
    </xf>
    <xf numFmtId="49" fontId="8" fillId="0" borderId="56" xfId="4" applyNumberFormat="1" applyFont="1" applyBorder="1"/>
    <xf numFmtId="49" fontId="8" fillId="0" borderId="36" xfId="4" applyNumberFormat="1" applyFont="1" applyBorder="1"/>
    <xf numFmtId="0" fontId="81" fillId="0" borderId="2" xfId="4" applyFont="1" applyBorder="1" applyAlignment="1">
      <alignment vertical="center" wrapText="1"/>
    </xf>
    <xf numFmtId="49" fontId="8" fillId="2" borderId="2" xfId="0" applyNumberFormat="1" applyFont="1" applyFill="1" applyBorder="1" applyAlignment="1">
      <alignment vertical="center"/>
    </xf>
    <xf numFmtId="49" fontId="8" fillId="0" borderId="13" xfId="4" applyNumberFormat="1" applyFont="1" applyBorder="1" applyAlignment="1">
      <alignment horizontal="left" vertical="center" wrapText="1"/>
    </xf>
    <xf numFmtId="0" fontId="25" fillId="6" borderId="32" xfId="0" applyFont="1" applyFill="1" applyBorder="1" applyAlignment="1">
      <alignment vertical="center" wrapText="1"/>
    </xf>
    <xf numFmtId="0" fontId="83" fillId="11" borderId="33" xfId="0" applyFont="1" applyFill="1" applyBorder="1" applyAlignment="1">
      <alignment horizontal="left" vertical="center" wrapText="1"/>
    </xf>
    <xf numFmtId="167" fontId="0" fillId="0" borderId="0" xfId="0" applyNumberFormat="1" applyAlignment="1">
      <alignment horizontal="left"/>
    </xf>
    <xf numFmtId="0" fontId="8" fillId="0" borderId="0" xfId="0" applyFont="1" applyAlignment="1">
      <alignment horizontal="center"/>
    </xf>
    <xf numFmtId="49" fontId="11" fillId="2" borderId="2" xfId="4" applyNumberFormat="1" applyFont="1" applyFill="1" applyBorder="1" applyAlignment="1">
      <alignment horizontal="left" vertical="center" wrapText="1"/>
    </xf>
    <xf numFmtId="0" fontId="18" fillId="11" borderId="0" xfId="0" applyFont="1" applyFill="1"/>
    <xf numFmtId="0" fontId="9" fillId="0" borderId="43" xfId="0" applyFont="1" applyBorder="1" applyAlignment="1">
      <alignment horizontal="left" vertical="center"/>
    </xf>
    <xf numFmtId="49" fontId="18" fillId="2" borderId="7" xfId="0" applyNumberFormat="1" applyFont="1" applyFill="1" applyBorder="1" applyAlignment="1">
      <alignment horizontal="left" vertical="center" wrapText="1"/>
    </xf>
    <xf numFmtId="49" fontId="9" fillId="10" borderId="7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54" xfId="0" applyNumberFormat="1" applyFont="1" applyFill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wrapText="1"/>
    </xf>
    <xf numFmtId="1" fontId="11" fillId="0" borderId="7" xfId="0" applyNumberFormat="1" applyFont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left" vertical="center"/>
    </xf>
    <xf numFmtId="1" fontId="9" fillId="9" borderId="3" xfId="0" applyNumberFormat="1" applyFont="1" applyFill="1" applyBorder="1" applyAlignment="1">
      <alignment horizontal="left"/>
    </xf>
    <xf numFmtId="0" fontId="45" fillId="0" borderId="57" xfId="0" applyFont="1" applyBorder="1"/>
    <xf numFmtId="0" fontId="45" fillId="0" borderId="7" xfId="0" applyFont="1" applyBorder="1" applyAlignment="1">
      <alignment horizontal="center"/>
    </xf>
    <xf numFmtId="167" fontId="45" fillId="9" borderId="7" xfId="1" applyNumberFormat="1" applyFont="1" applyFill="1" applyBorder="1"/>
    <xf numFmtId="0" fontId="43" fillId="0" borderId="0" xfId="0" applyFont="1" applyAlignment="1">
      <alignment horizontal="center"/>
    </xf>
    <xf numFmtId="0" fontId="43" fillId="0" borderId="7" xfId="0" applyFont="1" applyBorder="1" applyAlignment="1">
      <alignment horizontal="center"/>
    </xf>
    <xf numFmtId="0" fontId="45" fillId="0" borderId="11" xfId="0" applyFont="1" applyBorder="1" applyAlignment="1">
      <alignment horizontal="center"/>
    </xf>
    <xf numFmtId="178" fontId="45" fillId="0" borderId="24" xfId="0" applyNumberFormat="1" applyFont="1" applyBorder="1"/>
    <xf numFmtId="0" fontId="45" fillId="0" borderId="14" xfId="0" applyFont="1" applyBorder="1"/>
    <xf numFmtId="0" fontId="45" fillId="0" borderId="49" xfId="0" applyFont="1" applyBorder="1" applyAlignment="1">
      <alignment horizontal="center"/>
    </xf>
    <xf numFmtId="2" fontId="45" fillId="0" borderId="11" xfId="0" applyNumberFormat="1" applyFont="1" applyBorder="1" applyAlignment="1">
      <alignment horizontal="center"/>
    </xf>
    <xf numFmtId="176" fontId="45" fillId="0" borderId="24" xfId="0" applyNumberFormat="1" applyFont="1" applyBorder="1"/>
    <xf numFmtId="179" fontId="45" fillId="0" borderId="24" xfId="0" applyNumberFormat="1" applyFont="1" applyBorder="1"/>
    <xf numFmtId="2" fontId="44" fillId="0" borderId="0" xfId="0" applyNumberFormat="1" applyFont="1" applyAlignment="1">
      <alignment horizontal="center"/>
    </xf>
    <xf numFmtId="0" fontId="5" fillId="11" borderId="0" xfId="0" applyFont="1" applyFill="1" applyAlignment="1">
      <alignment horizontal="center" vertical="center"/>
    </xf>
    <xf numFmtId="0" fontId="11" fillId="11" borderId="0" xfId="0" applyFont="1" applyFill="1"/>
    <xf numFmtId="0" fontId="5" fillId="11" borderId="0" xfId="0" applyFont="1" applyFill="1" applyAlignment="1">
      <alignment horizontal="left" vertical="center"/>
    </xf>
    <xf numFmtId="0" fontId="11" fillId="0" borderId="11" xfId="0" applyFont="1" applyBorder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11" borderId="5" xfId="0" applyFont="1" applyFill="1" applyBorder="1" applyAlignment="1">
      <alignment horizontal="left"/>
    </xf>
    <xf numFmtId="49" fontId="0" fillId="11" borderId="0" xfId="0" applyNumberFormat="1" applyFill="1"/>
    <xf numFmtId="0" fontId="5" fillId="11" borderId="0" xfId="0" applyFont="1" applyFill="1"/>
    <xf numFmtId="0" fontId="81" fillId="0" borderId="3" xfId="4" applyFont="1" applyBorder="1" applyAlignment="1">
      <alignment wrapText="1"/>
    </xf>
    <xf numFmtId="49" fontId="8" fillId="0" borderId="28" xfId="4" applyNumberFormat="1" applyFont="1" applyBorder="1" applyAlignment="1">
      <alignment horizontal="left" vertical="center"/>
    </xf>
    <xf numFmtId="0" fontId="84" fillId="11" borderId="0" xfId="0" applyFont="1" applyFill="1" applyAlignment="1">
      <alignment horizontal="left" vertical="center" wrapText="1"/>
    </xf>
    <xf numFmtId="0" fontId="78" fillId="0" borderId="0" xfId="0" applyFont="1" applyAlignment="1">
      <alignment horizontal="center" vertical="center"/>
    </xf>
    <xf numFmtId="0" fontId="78" fillId="0" borderId="0" xfId="0" applyFont="1"/>
    <xf numFmtId="0" fontId="8" fillId="11" borderId="0" xfId="0" applyFont="1" applyFill="1" applyAlignment="1">
      <alignment horizontal="left"/>
    </xf>
    <xf numFmtId="49" fontId="8" fillId="0" borderId="3" xfId="0" applyNumberFormat="1" applyFont="1" applyBorder="1" applyAlignment="1">
      <alignment horizontal="left" vertical="center"/>
    </xf>
    <xf numFmtId="0" fontId="8" fillId="0" borderId="3" xfId="4" applyFont="1" applyBorder="1" applyAlignment="1">
      <alignment horizontal="left" vertical="center"/>
    </xf>
    <xf numFmtId="0" fontId="8" fillId="2" borderId="28" xfId="4" applyFont="1" applyFill="1" applyBorder="1" applyAlignment="1">
      <alignment horizontal="left" vertical="center"/>
    </xf>
    <xf numFmtId="49" fontId="8" fillId="0" borderId="0" xfId="4" applyNumberFormat="1" applyFont="1" applyAlignment="1">
      <alignment horizontal="left" vertical="center" wrapText="1"/>
    </xf>
    <xf numFmtId="0" fontId="48" fillId="0" borderId="0" xfId="0" applyFont="1"/>
    <xf numFmtId="0" fontId="8" fillId="11" borderId="41" xfId="0" applyFont="1" applyFill="1" applyBorder="1" applyAlignment="1">
      <alignment horizontal="left"/>
    </xf>
    <xf numFmtId="0" fontId="5" fillId="0" borderId="0" xfId="0" applyFont="1" applyAlignment="1">
      <alignment horizontal="right" wrapText="1"/>
    </xf>
    <xf numFmtId="167" fontId="5" fillId="0" borderId="0" xfId="0" applyNumberFormat="1" applyFont="1" applyAlignment="1">
      <alignment horizontal="left" wrapText="1"/>
    </xf>
    <xf numFmtId="0" fontId="74" fillId="11" borderId="7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49" fontId="0" fillId="0" borderId="0" xfId="0" applyNumberFormat="1" applyFill="1" applyBorder="1"/>
    <xf numFmtId="0" fontId="0" fillId="0" borderId="0" xfId="0" applyFill="1" applyBorder="1"/>
    <xf numFmtId="49" fontId="0" fillId="0" borderId="0" xfId="0" applyNumberForma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/>
    <xf numFmtId="167" fontId="8" fillId="9" borderId="8" xfId="1" applyNumberFormat="1" applyFont="1" applyFill="1" applyBorder="1" applyAlignment="1">
      <alignment horizontal="center" vertical="center"/>
    </xf>
    <xf numFmtId="49" fontId="0" fillId="2" borderId="7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7" xfId="4" applyFont="1" applyBorder="1" applyAlignment="1">
      <alignment horizontal="left" vertical="center"/>
    </xf>
    <xf numFmtId="0" fontId="7" fillId="0" borderId="29" xfId="0" applyFont="1" applyBorder="1" applyAlignment="1">
      <alignment horizontal="left" wrapText="1"/>
    </xf>
    <xf numFmtId="0" fontId="8" fillId="11" borderId="13" xfId="0" applyFont="1" applyFill="1" applyBorder="1" applyAlignment="1">
      <alignment horizontal="left" vertical="center"/>
    </xf>
    <xf numFmtId="0" fontId="8" fillId="11" borderId="11" xfId="0" applyFont="1" applyFill="1" applyBorder="1" applyAlignment="1">
      <alignment horizontal="left" vertical="center"/>
    </xf>
    <xf numFmtId="49" fontId="8" fillId="0" borderId="4" xfId="4" applyNumberFormat="1" applyFont="1" applyBorder="1" applyAlignment="1">
      <alignment horizontal="left" vertical="center"/>
    </xf>
    <xf numFmtId="0" fontId="79" fillId="11" borderId="2" xfId="0" applyFont="1" applyFill="1" applyBorder="1" applyAlignment="1">
      <alignment horizontal="left"/>
    </xf>
    <xf numFmtId="49" fontId="18" fillId="10" borderId="7" xfId="0" applyNumberFormat="1" applyFont="1" applyFill="1" applyBorder="1" applyAlignment="1">
      <alignment horizontal="left" vertical="center" wrapText="1"/>
    </xf>
    <xf numFmtId="49" fontId="18" fillId="10" borderId="7" xfId="0" applyNumberFormat="1" applyFont="1" applyFill="1" applyBorder="1" applyAlignment="1">
      <alignment horizontal="left" vertical="center" wrapText="1" indent="1"/>
    </xf>
    <xf numFmtId="172" fontId="11" fillId="0" borderId="7" xfId="0" applyNumberFormat="1" applyFont="1" applyBorder="1" applyAlignment="1">
      <alignment wrapText="1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7" fillId="0" borderId="5" xfId="0" applyFont="1" applyBorder="1" applyAlignment="1">
      <alignment horizontal="left" wrapText="1"/>
    </xf>
    <xf numFmtId="0" fontId="7" fillId="0" borderId="29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29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49" fontId="9" fillId="2" borderId="4" xfId="0" applyNumberFormat="1" applyFont="1" applyFill="1" applyBorder="1" applyAlignment="1">
      <alignment horizontal="left" vertical="center" wrapText="1"/>
    </xf>
    <xf numFmtId="49" fontId="9" fillId="2" borderId="27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42" fillId="0" borderId="4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left"/>
    </xf>
    <xf numFmtId="2" fontId="5" fillId="0" borderId="39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5" fillId="0" borderId="4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8" xfId="0" applyBorder="1" applyAlignment="1">
      <alignment horizontal="right"/>
    </xf>
    <xf numFmtId="0" fontId="42" fillId="0" borderId="27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right" vertical="center"/>
    </xf>
    <xf numFmtId="0" fontId="26" fillId="6" borderId="32" xfId="0" applyFont="1" applyFill="1" applyBorder="1" applyAlignment="1">
      <alignment vertical="center" wrapText="1"/>
    </xf>
    <xf numFmtId="0" fontId="26" fillId="6" borderId="26" xfId="0" applyFont="1" applyFill="1" applyBorder="1" applyAlignment="1">
      <alignment vertical="center" wrapText="1"/>
    </xf>
    <xf numFmtId="0" fontId="26" fillId="6" borderId="35" xfId="0" applyFont="1" applyFill="1" applyBorder="1" applyAlignment="1">
      <alignment vertical="center" wrapText="1"/>
    </xf>
    <xf numFmtId="0" fontId="25" fillId="6" borderId="32" xfId="0" applyFont="1" applyFill="1" applyBorder="1" applyAlignment="1">
      <alignment vertical="center" wrapText="1"/>
    </xf>
    <xf numFmtId="0" fontId="25" fillId="6" borderId="26" xfId="0" applyFont="1" applyFill="1" applyBorder="1" applyAlignment="1">
      <alignment vertical="center" wrapText="1"/>
    </xf>
    <xf numFmtId="0" fontId="0" fillId="0" borderId="1" xfId="0" applyBorder="1" applyAlignment="1">
      <alignment horizontal="right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9" borderId="8" xfId="0" applyFont="1" applyFill="1" applyBorder="1" applyAlignment="1">
      <alignment horizont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67" fontId="8" fillId="9" borderId="13" xfId="1" applyNumberFormat="1" applyFont="1" applyFill="1" applyBorder="1" applyAlignment="1">
      <alignment horizontal="center" vertical="center" wrapText="1"/>
    </xf>
    <xf numFmtId="167" fontId="8" fillId="9" borderId="11" xfId="1" applyNumberFormat="1" applyFont="1" applyFill="1" applyBorder="1" applyAlignment="1">
      <alignment horizontal="center" vertical="center" wrapText="1"/>
    </xf>
    <xf numFmtId="0" fontId="5" fillId="11" borderId="51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18" fillId="0" borderId="45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18" fillId="0" borderId="7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8" fillId="11" borderId="11" xfId="0" applyFont="1" applyFill="1" applyBorder="1" applyAlignment="1">
      <alignment horizontal="left" vertical="center"/>
    </xf>
    <xf numFmtId="49" fontId="11" fillId="2" borderId="13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26" fillId="2" borderId="24" xfId="0" applyNumberFormat="1" applyFont="1" applyFill="1" applyBorder="1" applyAlignment="1">
      <alignment horizontal="left" vertical="center" wrapText="1"/>
    </xf>
    <xf numFmtId="49" fontId="26" fillId="2" borderId="10" xfId="0" applyNumberFormat="1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2" fillId="0" borderId="51" xfId="0" applyFont="1" applyBorder="1" applyAlignment="1">
      <alignment horizontal="center" wrapText="1"/>
    </xf>
    <xf numFmtId="49" fontId="8" fillId="11" borderId="7" xfId="0" applyNumberFormat="1" applyFont="1" applyFill="1" applyBorder="1" applyAlignment="1">
      <alignment horizontal="left" vertical="center" wrapText="1"/>
    </xf>
    <xf numFmtId="0" fontId="18" fillId="9" borderId="7" xfId="0" applyFont="1" applyFill="1" applyBorder="1" applyAlignment="1">
      <alignment horizontal="right" vertical="center" wrapText="1" indent="1"/>
    </xf>
    <xf numFmtId="0" fontId="54" fillId="0" borderId="7" xfId="0" applyFont="1" applyBorder="1" applyAlignment="1">
      <alignment vertical="center"/>
    </xf>
    <xf numFmtId="0" fontId="59" fillId="7" borderId="0" xfId="0" applyFont="1" applyFill="1" applyAlignment="1">
      <alignment horizontal="left"/>
    </xf>
    <xf numFmtId="0" fontId="54" fillId="7" borderId="0" xfId="0" applyFont="1" applyFill="1" applyAlignment="1">
      <alignment horizontal="left"/>
    </xf>
    <xf numFmtId="0" fontId="53" fillId="7" borderId="0" xfId="0" applyFont="1" applyFill="1" applyAlignment="1">
      <alignment horizontal="center" vertical="center"/>
    </xf>
    <xf numFmtId="0" fontId="55" fillId="7" borderId="0" xfId="0" applyFont="1" applyFill="1" applyAlignment="1">
      <alignment horizontal="center" vertical="center" wrapText="1"/>
    </xf>
    <xf numFmtId="0" fontId="57" fillId="7" borderId="0" xfId="0" applyFont="1" applyFill="1" applyAlignment="1">
      <alignment horizontal="center" wrapText="1"/>
    </xf>
    <xf numFmtId="0" fontId="16" fillId="7" borderId="0" xfId="0" applyFont="1" applyFill="1" applyAlignment="1">
      <alignment horizontal="left"/>
    </xf>
    <xf numFmtId="0" fontId="33" fillId="7" borderId="0" xfId="0" applyFont="1" applyFill="1" applyAlignment="1">
      <alignment horizontal="center" vertical="center"/>
    </xf>
    <xf numFmtId="0" fontId="0" fillId="7" borderId="0" xfId="0" applyFill="1" applyAlignment="1">
      <alignment horizontal="left"/>
    </xf>
    <xf numFmtId="0" fontId="31" fillId="7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wrapText="1"/>
    </xf>
    <xf numFmtId="49" fontId="11" fillId="2" borderId="13" xfId="0" applyNumberFormat="1" applyFont="1" applyFill="1" applyBorder="1" applyAlignment="1">
      <alignment horizontal="left" vertical="center" inden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9" xfId="0" applyNumberFormat="1" applyFont="1" applyFill="1" applyBorder="1" applyAlignment="1">
      <alignment horizontal="left" vertical="center" indent="1"/>
    </xf>
    <xf numFmtId="0" fontId="31" fillId="1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2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usernames" Target="revisions/userNames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revisionHeaders" Target="revisions/revisionHeader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ubki-server\Users\&#1045;&#1074;&#1075;&#1077;&#1085;&#1080;&#1081;%20&#1040;&#1088;&#1082;&#1072;&#1076;&#1100;&#1077;&#1074;&#1080;&#1095;\Downloads\&#1050;&#1086;&#1087;&#1080;&#1103;_2009-12_&#1069;&#1083;&#1077;&#1082;&#1090;&#1088;&#1080;&#1095;&#1077;&#1089;&#1090;&#1074;&#10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4;&#1084;&#1091;&#1085;&#1072;&#1083;&#1082;&#1072;/2020/&#1048;&#1102;&#1083;&#1100;%202020/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 сч"/>
      <sheetName val="МОП"/>
      <sheetName val="Неж пом"/>
      <sheetName val="Под 1 и 2"/>
      <sheetName val="Под 3"/>
      <sheetName val="Под 4 и 5"/>
      <sheetName val="Под 6"/>
    </sheetNames>
    <sheetDataSet>
      <sheetData sheetId="0"/>
      <sheetData sheetId="1"/>
      <sheetData sheetId="2"/>
      <sheetData sheetId="3">
        <row r="6">
          <cell r="A6" t="str">
            <v>1/ 01</v>
          </cell>
        </row>
        <row r="7">
          <cell r="A7" t="str">
            <v>1/ 02</v>
          </cell>
        </row>
        <row r="8">
          <cell r="A8" t="str">
            <v>1/ 03</v>
          </cell>
        </row>
        <row r="9">
          <cell r="A9" t="str">
            <v>1/ 04</v>
          </cell>
        </row>
        <row r="10">
          <cell r="A10" t="str">
            <v>1/ 05</v>
          </cell>
        </row>
        <row r="11">
          <cell r="A11" t="str">
            <v>1/ 06</v>
          </cell>
        </row>
        <row r="12">
          <cell r="A12" t="str">
            <v>1/ 07</v>
          </cell>
        </row>
        <row r="13">
          <cell r="A13" t="str">
            <v>1/ 08</v>
          </cell>
        </row>
        <row r="14">
          <cell r="A14" t="str">
            <v>1/ 09</v>
          </cell>
        </row>
        <row r="15">
          <cell r="A15" t="str">
            <v>1/ 10</v>
          </cell>
        </row>
        <row r="16">
          <cell r="A16" t="str">
            <v>1/ 11</v>
          </cell>
        </row>
        <row r="17">
          <cell r="A17" t="str">
            <v>1/ 12</v>
          </cell>
        </row>
        <row r="18">
          <cell r="A18" t="str">
            <v>1/ 13</v>
          </cell>
        </row>
        <row r="19">
          <cell r="A19" t="str">
            <v>1/ 14</v>
          </cell>
        </row>
        <row r="20">
          <cell r="A20" t="str">
            <v>1/ 15</v>
          </cell>
        </row>
        <row r="21">
          <cell r="A21" t="str">
            <v>1/ 16</v>
          </cell>
        </row>
        <row r="22">
          <cell r="A22" t="str">
            <v>1/ 17</v>
          </cell>
        </row>
        <row r="23">
          <cell r="A23" t="str">
            <v>1/ 18</v>
          </cell>
        </row>
        <row r="24">
          <cell r="A24" t="str">
            <v>1/ 19</v>
          </cell>
        </row>
        <row r="25">
          <cell r="A25" t="str">
            <v>1/ 20</v>
          </cell>
        </row>
        <row r="26">
          <cell r="A26" t="str">
            <v>1/ 21</v>
          </cell>
        </row>
        <row r="27">
          <cell r="A27" t="str">
            <v>1/ 22</v>
          </cell>
        </row>
        <row r="28">
          <cell r="A28" t="str">
            <v>1/ 23</v>
          </cell>
        </row>
        <row r="29">
          <cell r="A29" t="str">
            <v>1/ 24</v>
          </cell>
        </row>
        <row r="30">
          <cell r="A30" t="str">
            <v>1/ 25</v>
          </cell>
        </row>
        <row r="31">
          <cell r="A31" t="str">
            <v>1/ 26</v>
          </cell>
        </row>
        <row r="32">
          <cell r="A32" t="str">
            <v>1/ 27</v>
          </cell>
        </row>
        <row r="33">
          <cell r="A33" t="str">
            <v>1/ 28</v>
          </cell>
        </row>
        <row r="34">
          <cell r="A34" t="str">
            <v>1/ 29</v>
          </cell>
        </row>
        <row r="35">
          <cell r="A35" t="str">
            <v>1/ 30</v>
          </cell>
        </row>
        <row r="36">
          <cell r="A36" t="str">
            <v>1/ 31</v>
          </cell>
        </row>
        <row r="37">
          <cell r="A37" t="str">
            <v>1/ 32</v>
          </cell>
        </row>
        <row r="38">
          <cell r="A38" t="str">
            <v>1/ 33</v>
          </cell>
        </row>
        <row r="39">
          <cell r="A39" t="str">
            <v>1/ 34</v>
          </cell>
        </row>
        <row r="40">
          <cell r="A40" t="str">
            <v>1/ 35</v>
          </cell>
        </row>
        <row r="41">
          <cell r="A41" t="str">
            <v>1/ 36</v>
          </cell>
        </row>
        <row r="42">
          <cell r="A42" t="str">
            <v>1/ 37</v>
          </cell>
        </row>
        <row r="43">
          <cell r="A43" t="str">
            <v>1/ 38</v>
          </cell>
        </row>
        <row r="44">
          <cell r="A44" t="str">
            <v>1/ 39</v>
          </cell>
        </row>
        <row r="45">
          <cell r="A45" t="str">
            <v>1/ 40</v>
          </cell>
        </row>
        <row r="46">
          <cell r="A46" t="str">
            <v>1/ 41</v>
          </cell>
        </row>
        <row r="47">
          <cell r="A47" t="str">
            <v>1/ 42</v>
          </cell>
        </row>
        <row r="48">
          <cell r="A48" t="str">
            <v>1/ 43</v>
          </cell>
        </row>
        <row r="49">
          <cell r="A49" t="str">
            <v>1/ 44</v>
          </cell>
        </row>
        <row r="50">
          <cell r="A50" t="str">
            <v>1/ 45</v>
          </cell>
        </row>
        <row r="51">
          <cell r="A51" t="str">
            <v>1/ 46</v>
          </cell>
        </row>
        <row r="52">
          <cell r="A52" t="str">
            <v>1/ 47</v>
          </cell>
        </row>
        <row r="53">
          <cell r="A53" t="str">
            <v>1/ 48</v>
          </cell>
        </row>
        <row r="54">
          <cell r="A54" t="str">
            <v>1/ 49</v>
          </cell>
        </row>
        <row r="55">
          <cell r="A55" t="str">
            <v>1/ 50</v>
          </cell>
        </row>
        <row r="62">
          <cell r="A62" t="str">
            <v>1/ 51</v>
          </cell>
        </row>
        <row r="63">
          <cell r="A63" t="str">
            <v>1/ 52</v>
          </cell>
        </row>
        <row r="65">
          <cell r="A65" t="str">
            <v>1/ 54</v>
          </cell>
        </row>
        <row r="66">
          <cell r="A66" t="str">
            <v>1/ 55</v>
          </cell>
        </row>
        <row r="67">
          <cell r="A67" t="str">
            <v>1/ 56</v>
          </cell>
        </row>
        <row r="68">
          <cell r="A68" t="str">
            <v>1/ 57</v>
          </cell>
        </row>
        <row r="69">
          <cell r="A69" t="str">
            <v>1/ 58</v>
          </cell>
        </row>
        <row r="70">
          <cell r="A70" t="str">
            <v>1/ 59</v>
          </cell>
        </row>
        <row r="71">
          <cell r="A71" t="str">
            <v>1/ 60</v>
          </cell>
        </row>
        <row r="72">
          <cell r="A72" t="str">
            <v>1/ 61</v>
          </cell>
        </row>
        <row r="73">
          <cell r="A73" t="str">
            <v>1/ 62</v>
          </cell>
        </row>
        <row r="74">
          <cell r="A74" t="str">
            <v>1/ 63</v>
          </cell>
        </row>
        <row r="75">
          <cell r="A75" t="str">
            <v>1/ 64</v>
          </cell>
        </row>
        <row r="77">
          <cell r="A77" t="str">
            <v xml:space="preserve">1/ 65 </v>
          </cell>
        </row>
        <row r="78">
          <cell r="A78" t="str">
            <v>1/ 66</v>
          </cell>
        </row>
        <row r="79">
          <cell r="A79" t="str">
            <v>1/ 67</v>
          </cell>
        </row>
        <row r="80">
          <cell r="A80" t="str">
            <v>1/ 68</v>
          </cell>
        </row>
        <row r="81">
          <cell r="A81" t="str">
            <v xml:space="preserve">2/ 69 </v>
          </cell>
        </row>
        <row r="82">
          <cell r="A82" t="str">
            <v>2/ 70</v>
          </cell>
        </row>
        <row r="83">
          <cell r="A83" t="str">
            <v>2/ 71</v>
          </cell>
        </row>
        <row r="84">
          <cell r="A84" t="str">
            <v>2/ 72</v>
          </cell>
        </row>
        <row r="85">
          <cell r="A85" t="str">
            <v>2/ 73</v>
          </cell>
        </row>
        <row r="86">
          <cell r="A86" t="str">
            <v>2/ 74</v>
          </cell>
        </row>
        <row r="87">
          <cell r="A87" t="str">
            <v>2/ 75</v>
          </cell>
        </row>
        <row r="88">
          <cell r="A88" t="str">
            <v>2/ 76</v>
          </cell>
        </row>
        <row r="89">
          <cell r="A89" t="str">
            <v>2/ 77</v>
          </cell>
        </row>
        <row r="90">
          <cell r="A90" t="str">
            <v>2/ 78</v>
          </cell>
        </row>
        <row r="91">
          <cell r="A91" t="str">
            <v>2/ 79</v>
          </cell>
        </row>
        <row r="92">
          <cell r="A92" t="str">
            <v>2/ 80</v>
          </cell>
        </row>
        <row r="93">
          <cell r="A93" t="str">
            <v>2/ 81</v>
          </cell>
        </row>
        <row r="94">
          <cell r="A94" t="str">
            <v>2/ 82</v>
          </cell>
        </row>
        <row r="95">
          <cell r="A95" t="str">
            <v>2/ 83</v>
          </cell>
        </row>
        <row r="96">
          <cell r="A96" t="str">
            <v>2/ 84</v>
          </cell>
        </row>
        <row r="97">
          <cell r="A97" t="str">
            <v>2/ 85</v>
          </cell>
        </row>
        <row r="98">
          <cell r="A98" t="str">
            <v>2/ 86</v>
          </cell>
        </row>
        <row r="99">
          <cell r="A99" t="str">
            <v>2/ 87</v>
          </cell>
        </row>
        <row r="100">
          <cell r="A100" t="str">
            <v>2/ 88</v>
          </cell>
        </row>
        <row r="101">
          <cell r="A101" t="str">
            <v>2/ 89</v>
          </cell>
        </row>
        <row r="102">
          <cell r="A102" t="str">
            <v>2/ 90</v>
          </cell>
        </row>
        <row r="103">
          <cell r="A103" t="str">
            <v>2/ 91</v>
          </cell>
        </row>
        <row r="104">
          <cell r="A104" t="str">
            <v>2/ 92</v>
          </cell>
        </row>
        <row r="105">
          <cell r="A105" t="str">
            <v>2/ 93</v>
          </cell>
        </row>
        <row r="106">
          <cell r="A106" t="str">
            <v>2/ 94</v>
          </cell>
        </row>
        <row r="107">
          <cell r="A107" t="str">
            <v>2/ 95</v>
          </cell>
        </row>
        <row r="108">
          <cell r="A108" t="str">
            <v>2/ 96</v>
          </cell>
        </row>
        <row r="109">
          <cell r="A109" t="str">
            <v>2/ 97</v>
          </cell>
        </row>
        <row r="110">
          <cell r="A110" t="str">
            <v>2/ 98</v>
          </cell>
        </row>
        <row r="111">
          <cell r="A111" t="str">
            <v>2/ 99</v>
          </cell>
        </row>
        <row r="112">
          <cell r="A112" t="str">
            <v>2/ 100</v>
          </cell>
        </row>
        <row r="121">
          <cell r="A121" t="str">
            <v>2/ 101</v>
          </cell>
        </row>
        <row r="122">
          <cell r="A122" t="str">
            <v>2/ 102</v>
          </cell>
        </row>
        <row r="123">
          <cell r="A123" t="str">
            <v>2/ 103</v>
          </cell>
        </row>
        <row r="124">
          <cell r="A124" t="str">
            <v>2/ 104</v>
          </cell>
        </row>
        <row r="125">
          <cell r="A125" t="str">
            <v>2/ 105</v>
          </cell>
        </row>
        <row r="126">
          <cell r="A126" t="str">
            <v>2/ 106</v>
          </cell>
        </row>
        <row r="127">
          <cell r="A127" t="str">
            <v>2/ 107</v>
          </cell>
        </row>
        <row r="128">
          <cell r="A128" t="str">
            <v>2/ 108</v>
          </cell>
        </row>
        <row r="129">
          <cell r="A129" t="str">
            <v>2/ 109</v>
          </cell>
        </row>
        <row r="130">
          <cell r="A130" t="str">
            <v>2/ 110</v>
          </cell>
        </row>
        <row r="131">
          <cell r="A131" t="str">
            <v>2/ 111</v>
          </cell>
        </row>
        <row r="132">
          <cell r="A132" t="str">
            <v>2/ 112</v>
          </cell>
        </row>
      </sheetData>
      <sheetData sheetId="4">
        <row r="7">
          <cell r="A7" t="str">
            <v>3/ 113</v>
          </cell>
        </row>
        <row r="8">
          <cell r="A8" t="str">
            <v>3/ 114</v>
          </cell>
        </row>
        <row r="9">
          <cell r="A9" t="str">
            <v>3/ 115</v>
          </cell>
        </row>
        <row r="10">
          <cell r="A10" t="str">
            <v>3/ 116</v>
          </cell>
        </row>
        <row r="11">
          <cell r="A11" t="str">
            <v>3/ 117</v>
          </cell>
        </row>
        <row r="12">
          <cell r="A12" t="str">
            <v>3/ 118</v>
          </cell>
        </row>
        <row r="13">
          <cell r="A13" t="str">
            <v>3/ 119</v>
          </cell>
        </row>
        <row r="14">
          <cell r="A14" t="str">
            <v>3/ 120</v>
          </cell>
        </row>
        <row r="15">
          <cell r="A15" t="str">
            <v>3/ 121</v>
          </cell>
        </row>
        <row r="16">
          <cell r="A16" t="str">
            <v>3/ 122</v>
          </cell>
        </row>
        <row r="17">
          <cell r="A17" t="str">
            <v>3/ 123</v>
          </cell>
        </row>
        <row r="18">
          <cell r="A18" t="str">
            <v>3/ 124</v>
          </cell>
        </row>
        <row r="19">
          <cell r="A19" t="str">
            <v>3/ 125</v>
          </cell>
        </row>
        <row r="20">
          <cell r="A20" t="str">
            <v>3/ 126</v>
          </cell>
        </row>
        <row r="21">
          <cell r="A21" t="str">
            <v>3/ 127</v>
          </cell>
        </row>
        <row r="22">
          <cell r="A22" t="str">
            <v>3/ 128</v>
          </cell>
        </row>
        <row r="23">
          <cell r="A23" t="str">
            <v>3/ 129</v>
          </cell>
        </row>
        <row r="24">
          <cell r="A24" t="str">
            <v>3/ 130</v>
          </cell>
        </row>
        <row r="25">
          <cell r="A25" t="str">
            <v>3/ 131</v>
          </cell>
        </row>
        <row r="26">
          <cell r="A26" t="str">
            <v>3/ 132</v>
          </cell>
        </row>
        <row r="27">
          <cell r="A27" t="str">
            <v>3/ 133</v>
          </cell>
        </row>
        <row r="28">
          <cell r="A28" t="str">
            <v>3/ 134</v>
          </cell>
        </row>
        <row r="29">
          <cell r="A29" t="str">
            <v>3/ 135</v>
          </cell>
        </row>
        <row r="30">
          <cell r="A30" t="str">
            <v>3/ 136</v>
          </cell>
        </row>
        <row r="31">
          <cell r="A31" t="str">
            <v>3/ 137</v>
          </cell>
        </row>
      </sheetData>
      <sheetData sheetId="5">
        <row r="7">
          <cell r="A7" t="str">
            <v>4/ 138</v>
          </cell>
        </row>
        <row r="8">
          <cell r="A8" t="str">
            <v>4/ 139</v>
          </cell>
        </row>
        <row r="9">
          <cell r="A9" t="str">
            <v>4/ 140</v>
          </cell>
        </row>
        <row r="10">
          <cell r="A10" t="str">
            <v>4/ 141</v>
          </cell>
        </row>
        <row r="11">
          <cell r="A11" t="str">
            <v>4/ 142-эт.3</v>
          </cell>
        </row>
        <row r="12">
          <cell r="A12" t="str">
            <v>4/ 143</v>
          </cell>
        </row>
        <row r="13">
          <cell r="A13" t="str">
            <v>4/ 144</v>
          </cell>
        </row>
        <row r="14">
          <cell r="A14" t="str">
            <v>4/ 145</v>
          </cell>
        </row>
        <row r="15">
          <cell r="A15" t="str">
            <v>4/ 146</v>
          </cell>
        </row>
        <row r="16">
          <cell r="A16" t="str">
            <v>4/ 147</v>
          </cell>
        </row>
        <row r="17">
          <cell r="A17" t="str">
            <v>4/ 148</v>
          </cell>
        </row>
        <row r="18">
          <cell r="A18" t="str">
            <v>4/ 149</v>
          </cell>
        </row>
        <row r="19">
          <cell r="A19" t="str">
            <v>4/ 150</v>
          </cell>
        </row>
        <row r="20">
          <cell r="A20" t="str">
            <v>4/ 151</v>
          </cell>
        </row>
        <row r="21">
          <cell r="A21" t="str">
            <v>4/ 152</v>
          </cell>
        </row>
        <row r="22">
          <cell r="A22" t="str">
            <v>4/ 153</v>
          </cell>
        </row>
        <row r="23">
          <cell r="A23" t="str">
            <v>4/ 154</v>
          </cell>
        </row>
        <row r="24">
          <cell r="A24" t="str">
            <v>4/ 155</v>
          </cell>
        </row>
        <row r="25">
          <cell r="A25" t="str">
            <v>4/ 156</v>
          </cell>
        </row>
        <row r="26">
          <cell r="A26" t="str">
            <v>4/ 157</v>
          </cell>
        </row>
        <row r="27">
          <cell r="A27" t="str">
            <v>4/ 158</v>
          </cell>
        </row>
        <row r="28">
          <cell r="A28" t="str">
            <v>4/ 159</v>
          </cell>
        </row>
        <row r="29">
          <cell r="A29" t="str">
            <v>4/ 160</v>
          </cell>
        </row>
        <row r="30">
          <cell r="A30" t="str">
            <v>4/ 161</v>
          </cell>
        </row>
        <row r="31">
          <cell r="A31" t="str">
            <v>4/ 162</v>
          </cell>
        </row>
        <row r="32">
          <cell r="A32" t="str">
            <v>5/ 163</v>
          </cell>
        </row>
        <row r="33">
          <cell r="A33" t="str">
            <v>5/ 164</v>
          </cell>
        </row>
        <row r="34">
          <cell r="A34" t="str">
            <v>5/ 165</v>
          </cell>
        </row>
        <row r="35">
          <cell r="A35" t="str">
            <v>5/ 166</v>
          </cell>
        </row>
        <row r="36">
          <cell r="A36" t="str">
            <v>5/ 167</v>
          </cell>
        </row>
        <row r="37">
          <cell r="A37" t="str">
            <v>5/ 168</v>
          </cell>
        </row>
        <row r="38">
          <cell r="A38" t="str">
            <v>5/ 169</v>
          </cell>
        </row>
        <row r="39">
          <cell r="A39" t="str">
            <v>5/ 170</v>
          </cell>
        </row>
        <row r="40">
          <cell r="A40" t="str">
            <v>5/ 171</v>
          </cell>
        </row>
        <row r="41">
          <cell r="A41" t="str">
            <v>5/ 172</v>
          </cell>
        </row>
        <row r="42">
          <cell r="A42" t="str">
            <v>5/ 173</v>
          </cell>
        </row>
        <row r="43">
          <cell r="A43" t="str">
            <v>5/ 174</v>
          </cell>
        </row>
        <row r="44">
          <cell r="A44" t="str">
            <v>5/ 175</v>
          </cell>
        </row>
        <row r="45">
          <cell r="A45" t="str">
            <v>5/ 176</v>
          </cell>
        </row>
        <row r="46">
          <cell r="A46" t="str">
            <v>5/ 177</v>
          </cell>
        </row>
        <row r="47">
          <cell r="A47" t="str">
            <v>5/ 178</v>
          </cell>
        </row>
        <row r="48">
          <cell r="A48" t="str">
            <v>5/ 179</v>
          </cell>
        </row>
        <row r="49">
          <cell r="A49" t="str">
            <v>5/ 180</v>
          </cell>
        </row>
        <row r="50">
          <cell r="A50" t="str">
            <v>5/ 181</v>
          </cell>
        </row>
        <row r="51">
          <cell r="A51" t="str">
            <v>5/ 182</v>
          </cell>
        </row>
        <row r="52">
          <cell r="A52" t="str">
            <v>5/ 183</v>
          </cell>
        </row>
        <row r="53">
          <cell r="A53" t="str">
            <v>5/ 184</v>
          </cell>
        </row>
        <row r="54">
          <cell r="A54" t="str">
            <v>5/ 185</v>
          </cell>
        </row>
        <row r="62">
          <cell r="A62" t="str">
            <v>5/ 187</v>
          </cell>
        </row>
        <row r="63">
          <cell r="A63" t="str">
            <v>5/ 188</v>
          </cell>
        </row>
        <row r="64">
          <cell r="A64" t="str">
            <v>5/ 189</v>
          </cell>
        </row>
        <row r="65">
          <cell r="A65" t="str">
            <v>5/ 190</v>
          </cell>
        </row>
      </sheetData>
      <sheetData sheetId="6">
        <row r="6">
          <cell r="A6" t="str">
            <v>Л/ 01</v>
          </cell>
        </row>
        <row r="7">
          <cell r="A7" t="str">
            <v>2</v>
          </cell>
        </row>
        <row r="8">
          <cell r="A8" t="str">
            <v>3</v>
          </cell>
        </row>
        <row r="9">
          <cell r="A9" t="str">
            <v>4</v>
          </cell>
        </row>
        <row r="10">
          <cell r="A10" t="str">
            <v>5</v>
          </cell>
        </row>
        <row r="11">
          <cell r="A11" t="str">
            <v>П/ 06</v>
          </cell>
        </row>
        <row r="12">
          <cell r="A12" t="str">
            <v>7</v>
          </cell>
        </row>
        <row r="13">
          <cell r="A13" t="str">
            <v>8</v>
          </cell>
        </row>
        <row r="14">
          <cell r="A14" t="str">
            <v>9</v>
          </cell>
        </row>
        <row r="15">
          <cell r="A15" t="str">
            <v>Л/10</v>
          </cell>
        </row>
        <row r="16">
          <cell r="A16" t="str">
            <v>11</v>
          </cell>
        </row>
        <row r="17">
          <cell r="A17" t="str">
            <v>12</v>
          </cell>
        </row>
        <row r="18">
          <cell r="A18" t="str">
            <v>13</v>
          </cell>
        </row>
        <row r="19">
          <cell r="A19" t="str">
            <v>14</v>
          </cell>
        </row>
        <row r="20">
          <cell r="A20" t="str">
            <v>П/ 15</v>
          </cell>
        </row>
        <row r="21">
          <cell r="A21" t="str">
            <v>16</v>
          </cell>
        </row>
        <row r="22">
          <cell r="A22" t="str">
            <v>17</v>
          </cell>
        </row>
        <row r="23">
          <cell r="A23" t="str">
            <v>18</v>
          </cell>
        </row>
        <row r="24">
          <cell r="A24" t="str">
            <v>Л/ 19</v>
          </cell>
        </row>
        <row r="25">
          <cell r="A25" t="str">
            <v>20</v>
          </cell>
        </row>
        <row r="26">
          <cell r="A26" t="str">
            <v>21</v>
          </cell>
        </row>
        <row r="27">
          <cell r="A27" t="str">
            <v>22</v>
          </cell>
        </row>
        <row r="28">
          <cell r="A28" t="str">
            <v>23</v>
          </cell>
        </row>
        <row r="29">
          <cell r="A29" t="str">
            <v>П/ 24</v>
          </cell>
        </row>
        <row r="30">
          <cell r="A30" t="str">
            <v>25</v>
          </cell>
        </row>
        <row r="31">
          <cell r="A31" t="str">
            <v>26</v>
          </cell>
        </row>
        <row r="32">
          <cell r="A32" t="str">
            <v>27</v>
          </cell>
        </row>
        <row r="33">
          <cell r="A33" t="str">
            <v>Л/ 28</v>
          </cell>
        </row>
        <row r="34">
          <cell r="A34" t="str">
            <v>29</v>
          </cell>
        </row>
        <row r="35">
          <cell r="A35" t="str">
            <v>30</v>
          </cell>
        </row>
        <row r="36">
          <cell r="A36" t="str">
            <v>31</v>
          </cell>
        </row>
        <row r="37">
          <cell r="A37" t="str">
            <v>32</v>
          </cell>
        </row>
        <row r="38">
          <cell r="A38" t="str">
            <v>П/ 33</v>
          </cell>
        </row>
        <row r="39">
          <cell r="A39" t="str">
            <v>34</v>
          </cell>
        </row>
        <row r="40">
          <cell r="A40" t="str">
            <v>35</v>
          </cell>
        </row>
        <row r="41">
          <cell r="A41" t="str">
            <v>36</v>
          </cell>
        </row>
        <row r="42">
          <cell r="A42" t="str">
            <v>Л/37</v>
          </cell>
        </row>
        <row r="43">
          <cell r="A43" t="str">
            <v>38</v>
          </cell>
        </row>
        <row r="44">
          <cell r="A44" t="str">
            <v>39</v>
          </cell>
        </row>
        <row r="45">
          <cell r="A45" t="str">
            <v>40</v>
          </cell>
        </row>
        <row r="46">
          <cell r="A46" t="str">
            <v>41</v>
          </cell>
        </row>
        <row r="47">
          <cell r="A47" t="str">
            <v>П/42</v>
          </cell>
        </row>
        <row r="48">
          <cell r="A48">
            <v>43</v>
          </cell>
        </row>
        <row r="49">
          <cell r="A49">
            <v>44</v>
          </cell>
        </row>
        <row r="50">
          <cell r="A50">
            <v>45</v>
          </cell>
        </row>
        <row r="51">
          <cell r="A51" t="str">
            <v>Л/ 46</v>
          </cell>
        </row>
        <row r="52">
          <cell r="A52">
            <v>47</v>
          </cell>
        </row>
        <row r="53">
          <cell r="A53">
            <v>48</v>
          </cell>
        </row>
        <row r="54">
          <cell r="A54">
            <v>49</v>
          </cell>
        </row>
        <row r="55">
          <cell r="A55">
            <v>50</v>
          </cell>
        </row>
        <row r="61">
          <cell r="A61" t="str">
            <v>П/ 51</v>
          </cell>
        </row>
        <row r="62">
          <cell r="A62" t="str">
            <v>52</v>
          </cell>
        </row>
        <row r="63">
          <cell r="A63" t="str">
            <v>53</v>
          </cell>
        </row>
        <row r="64">
          <cell r="A64" t="str">
            <v>54</v>
          </cell>
        </row>
        <row r="65">
          <cell r="A65" t="str">
            <v>Л/ 55</v>
          </cell>
        </row>
        <row r="66">
          <cell r="A66" t="str">
            <v>56</v>
          </cell>
        </row>
        <row r="67">
          <cell r="A67" t="str">
            <v>57</v>
          </cell>
        </row>
        <row r="68">
          <cell r="A68" t="str">
            <v>58</v>
          </cell>
        </row>
        <row r="69">
          <cell r="A69" t="str">
            <v>59</v>
          </cell>
        </row>
        <row r="70">
          <cell r="A70" t="str">
            <v>П/60</v>
          </cell>
        </row>
        <row r="71">
          <cell r="A71" t="str">
            <v>61</v>
          </cell>
        </row>
        <row r="72">
          <cell r="A72" t="str">
            <v>62</v>
          </cell>
        </row>
        <row r="73">
          <cell r="A73" t="str">
            <v>63</v>
          </cell>
        </row>
        <row r="74">
          <cell r="A74" t="str">
            <v>Л/ 64</v>
          </cell>
        </row>
        <row r="75">
          <cell r="A75" t="str">
            <v>65</v>
          </cell>
        </row>
        <row r="76">
          <cell r="A76" t="str">
            <v>66</v>
          </cell>
        </row>
        <row r="77">
          <cell r="A77" t="str">
            <v>67</v>
          </cell>
        </row>
        <row r="78">
          <cell r="A78" t="str">
            <v>68</v>
          </cell>
        </row>
        <row r="79">
          <cell r="A79" t="str">
            <v>П/69</v>
          </cell>
        </row>
        <row r="80">
          <cell r="A80" t="str">
            <v>70</v>
          </cell>
        </row>
        <row r="81">
          <cell r="A81" t="str">
            <v>71</v>
          </cell>
        </row>
        <row r="82">
          <cell r="A82" t="str">
            <v>Л/72</v>
          </cell>
        </row>
        <row r="83">
          <cell r="A83" t="str">
            <v>73</v>
          </cell>
        </row>
        <row r="84">
          <cell r="A84" t="str">
            <v>74</v>
          </cell>
        </row>
        <row r="85">
          <cell r="A85" t="str">
            <v>75</v>
          </cell>
        </row>
        <row r="86">
          <cell r="A86" t="str">
            <v>76</v>
          </cell>
        </row>
        <row r="87">
          <cell r="A87" t="str">
            <v>П/ 77</v>
          </cell>
        </row>
        <row r="88">
          <cell r="A88" t="str">
            <v>78</v>
          </cell>
        </row>
        <row r="89">
          <cell r="A89" t="str">
            <v>79</v>
          </cell>
        </row>
        <row r="90">
          <cell r="A90" t="str">
            <v>80</v>
          </cell>
        </row>
        <row r="91">
          <cell r="A91" t="str">
            <v>Л/ 81</v>
          </cell>
        </row>
        <row r="92">
          <cell r="A92" t="str">
            <v>82</v>
          </cell>
        </row>
        <row r="93">
          <cell r="A93" t="str">
            <v>83</v>
          </cell>
        </row>
        <row r="94">
          <cell r="A94" t="str">
            <v>84</v>
          </cell>
        </row>
        <row r="95">
          <cell r="A95" t="str">
            <v>85</v>
          </cell>
        </row>
        <row r="96">
          <cell r="A96" t="str">
            <v>П/ 86</v>
          </cell>
        </row>
        <row r="97">
          <cell r="A97" t="str">
            <v>87</v>
          </cell>
        </row>
        <row r="98">
          <cell r="A98" t="str">
            <v>88</v>
          </cell>
        </row>
        <row r="99">
          <cell r="A99" t="str">
            <v>89</v>
          </cell>
        </row>
        <row r="100">
          <cell r="A100" t="str">
            <v>Л/ 90</v>
          </cell>
        </row>
        <row r="101">
          <cell r="A101" t="str">
            <v>91</v>
          </cell>
        </row>
        <row r="102">
          <cell r="A102" t="str">
            <v>92/92а</v>
          </cell>
        </row>
        <row r="103">
          <cell r="A103" t="str">
            <v>93</v>
          </cell>
        </row>
        <row r="104">
          <cell r="A104" t="str">
            <v>П/94</v>
          </cell>
        </row>
        <row r="105">
          <cell r="A105" t="str">
            <v>95</v>
          </cell>
        </row>
        <row r="106">
          <cell r="A106" t="str">
            <v>96</v>
          </cell>
        </row>
        <row r="107">
          <cell r="A107" t="str">
            <v>97</v>
          </cell>
        </row>
        <row r="108">
          <cell r="A108" t="str">
            <v>Л/ 98</v>
          </cell>
        </row>
        <row r="109">
          <cell r="A109" t="str">
            <v>99</v>
          </cell>
        </row>
        <row r="110">
          <cell r="A110" t="str">
            <v>100</v>
          </cell>
        </row>
        <row r="116">
          <cell r="A116" t="str">
            <v>101</v>
          </cell>
        </row>
        <row r="117">
          <cell r="A117" t="str">
            <v>102</v>
          </cell>
        </row>
        <row r="118">
          <cell r="A118" t="str">
            <v>П/103</v>
          </cell>
        </row>
        <row r="119">
          <cell r="A119" t="str">
            <v>104</v>
          </cell>
        </row>
        <row r="120">
          <cell r="A120" t="str">
            <v>105</v>
          </cell>
        </row>
        <row r="121">
          <cell r="A121" t="str">
            <v>106</v>
          </cell>
        </row>
        <row r="122">
          <cell r="A122" t="str">
            <v>Л/107</v>
          </cell>
        </row>
        <row r="123">
          <cell r="A123" t="str">
            <v>108</v>
          </cell>
        </row>
        <row r="124">
          <cell r="A124" t="str">
            <v xml:space="preserve">109                          </v>
          </cell>
        </row>
        <row r="125">
          <cell r="A125" t="str">
            <v>110</v>
          </cell>
        </row>
        <row r="126">
          <cell r="A126" t="str">
            <v>111</v>
          </cell>
        </row>
        <row r="127">
          <cell r="A127" t="str">
            <v>П/112</v>
          </cell>
        </row>
        <row r="128">
          <cell r="A128" t="str">
            <v>113</v>
          </cell>
        </row>
        <row r="129">
          <cell r="A129" t="str">
            <v>114</v>
          </cell>
        </row>
        <row r="130">
          <cell r="A130" t="str">
            <v>115</v>
          </cell>
        </row>
        <row r="131">
          <cell r="A131" t="str">
            <v>Л/116</v>
          </cell>
        </row>
        <row r="132">
          <cell r="A132" t="str">
            <v>117</v>
          </cell>
        </row>
        <row r="133">
          <cell r="A133" t="str">
            <v>118</v>
          </cell>
        </row>
        <row r="134">
          <cell r="A134" t="str">
            <v>119</v>
          </cell>
        </row>
        <row r="135">
          <cell r="A135" t="str">
            <v>120</v>
          </cell>
        </row>
        <row r="136">
          <cell r="A136" t="str">
            <v>П/121</v>
          </cell>
        </row>
        <row r="137">
          <cell r="A137" t="str">
            <v>122</v>
          </cell>
        </row>
        <row r="138">
          <cell r="A138" t="str">
            <v>123</v>
          </cell>
        </row>
        <row r="139">
          <cell r="A139" t="str">
            <v>124</v>
          </cell>
        </row>
        <row r="140">
          <cell r="A140" t="str">
            <v>Л/125</v>
          </cell>
        </row>
        <row r="141">
          <cell r="A141" t="str">
            <v>126</v>
          </cell>
        </row>
        <row r="142">
          <cell r="A142" t="str">
            <v>127</v>
          </cell>
        </row>
        <row r="143">
          <cell r="A143" t="str">
            <v>128</v>
          </cell>
        </row>
        <row r="144">
          <cell r="A144" t="str">
            <v>129</v>
          </cell>
        </row>
        <row r="145">
          <cell r="A145" t="str">
            <v>П/130</v>
          </cell>
        </row>
        <row r="146">
          <cell r="A146" t="str">
            <v>131</v>
          </cell>
        </row>
        <row r="147">
          <cell r="A147" t="str">
            <v>132</v>
          </cell>
        </row>
        <row r="148">
          <cell r="A148" t="str">
            <v>133</v>
          </cell>
        </row>
        <row r="149">
          <cell r="A149" t="str">
            <v>Л/134</v>
          </cell>
        </row>
        <row r="150">
          <cell r="A150" t="str">
            <v>135</v>
          </cell>
        </row>
        <row r="151">
          <cell r="A151" t="str">
            <v>136</v>
          </cell>
        </row>
        <row r="152">
          <cell r="A152" t="str">
            <v>137</v>
          </cell>
        </row>
        <row r="153">
          <cell r="A153" t="str">
            <v>138</v>
          </cell>
        </row>
        <row r="154">
          <cell r="A154" t="str">
            <v>П/139</v>
          </cell>
        </row>
        <row r="155">
          <cell r="A155" t="str">
            <v>140</v>
          </cell>
        </row>
        <row r="156">
          <cell r="A156" t="str">
            <v>141</v>
          </cell>
        </row>
        <row r="157">
          <cell r="A157" t="str">
            <v>142</v>
          </cell>
        </row>
        <row r="158">
          <cell r="A158" t="str">
            <v>Л/143</v>
          </cell>
        </row>
        <row r="159">
          <cell r="A159" t="str">
            <v>144</v>
          </cell>
        </row>
        <row r="160">
          <cell r="A160" t="str">
            <v>145</v>
          </cell>
        </row>
        <row r="161">
          <cell r="A161" t="str">
            <v>146</v>
          </cell>
        </row>
        <row r="162">
          <cell r="A162" t="str">
            <v>147</v>
          </cell>
        </row>
        <row r="163">
          <cell r="A163" t="str">
            <v>П/148</v>
          </cell>
        </row>
        <row r="164">
          <cell r="A164" t="str">
            <v>149</v>
          </cell>
        </row>
        <row r="165">
          <cell r="A165" t="str">
            <v>150</v>
          </cell>
        </row>
        <row r="166">
          <cell r="A166" t="str">
            <v>151</v>
          </cell>
        </row>
        <row r="173">
          <cell r="A173" t="str">
            <v>Л/152</v>
          </cell>
        </row>
        <row r="174">
          <cell r="A174" t="str">
            <v>153</v>
          </cell>
        </row>
        <row r="175">
          <cell r="A175" t="str">
            <v>154</v>
          </cell>
        </row>
        <row r="176">
          <cell r="A176" t="str">
            <v>155</v>
          </cell>
        </row>
        <row r="177">
          <cell r="A177" t="str">
            <v>156</v>
          </cell>
        </row>
        <row r="178">
          <cell r="A178" t="str">
            <v>П/157</v>
          </cell>
        </row>
        <row r="179">
          <cell r="A179" t="str">
            <v>158</v>
          </cell>
        </row>
        <row r="180">
          <cell r="A180" t="str">
            <v>159</v>
          </cell>
        </row>
        <row r="181">
          <cell r="A181" t="str">
            <v>160</v>
          </cell>
        </row>
        <row r="182">
          <cell r="A182" t="str">
            <v>Л/161</v>
          </cell>
        </row>
        <row r="183">
          <cell r="A183" t="str">
            <v>162</v>
          </cell>
        </row>
        <row r="184">
          <cell r="A184" t="str">
            <v>163</v>
          </cell>
        </row>
        <row r="185">
          <cell r="A185" t="str">
            <v>164</v>
          </cell>
        </row>
        <row r="186">
          <cell r="A186" t="str">
            <v>165</v>
          </cell>
        </row>
        <row r="187">
          <cell r="A187" t="str">
            <v>П/166</v>
          </cell>
        </row>
        <row r="188">
          <cell r="A188" t="str">
            <v>167</v>
          </cell>
        </row>
        <row r="189">
          <cell r="A189" t="str">
            <v>168</v>
          </cell>
        </row>
        <row r="190">
          <cell r="A190" t="str">
            <v>169</v>
          </cell>
        </row>
        <row r="191">
          <cell r="A191" t="str">
            <v>Л/170</v>
          </cell>
        </row>
        <row r="192">
          <cell r="A192" t="str">
            <v>171</v>
          </cell>
        </row>
        <row r="193">
          <cell r="A193" t="str">
            <v>172</v>
          </cell>
        </row>
        <row r="194">
          <cell r="A194" t="str">
            <v>173</v>
          </cell>
        </row>
        <row r="195">
          <cell r="A195" t="str">
            <v>174</v>
          </cell>
        </row>
        <row r="196">
          <cell r="A196" t="str">
            <v>П/175</v>
          </cell>
        </row>
        <row r="197">
          <cell r="A197" t="str">
            <v>176</v>
          </cell>
        </row>
        <row r="198">
          <cell r="A198" t="str">
            <v>177</v>
          </cell>
        </row>
        <row r="199">
          <cell r="A199" t="str">
            <v>177а</v>
          </cell>
        </row>
        <row r="200">
          <cell r="A200" t="str">
            <v>Л/178</v>
          </cell>
        </row>
        <row r="201">
          <cell r="A201" t="str">
            <v>179</v>
          </cell>
        </row>
        <row r="202">
          <cell r="A202" t="str">
            <v>180</v>
          </cell>
        </row>
        <row r="203">
          <cell r="A203" t="str">
            <v>181</v>
          </cell>
        </row>
        <row r="204">
          <cell r="A204" t="str">
            <v>182</v>
          </cell>
        </row>
        <row r="205">
          <cell r="A205" t="str">
            <v>П/183</v>
          </cell>
        </row>
        <row r="206">
          <cell r="A206" t="str">
            <v>184</v>
          </cell>
        </row>
        <row r="207">
          <cell r="A207" t="str">
            <v>185</v>
          </cell>
        </row>
        <row r="208">
          <cell r="A208" t="str">
            <v>186</v>
          </cell>
        </row>
        <row r="209">
          <cell r="A209" t="str">
            <v>Л/187</v>
          </cell>
        </row>
        <row r="210">
          <cell r="A210" t="str">
            <v>188</v>
          </cell>
        </row>
        <row r="211">
          <cell r="A211" t="str">
            <v>189</v>
          </cell>
        </row>
        <row r="212">
          <cell r="A212" t="str">
            <v>190</v>
          </cell>
        </row>
        <row r="213">
          <cell r="A213" t="str">
            <v>191</v>
          </cell>
        </row>
        <row r="214">
          <cell r="A214" t="str">
            <v>П/192</v>
          </cell>
        </row>
        <row r="215">
          <cell r="A215" t="str">
            <v>193</v>
          </cell>
        </row>
        <row r="216">
          <cell r="A216" t="str">
            <v>194</v>
          </cell>
        </row>
        <row r="217">
          <cell r="A217" t="str">
            <v>195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>
        <row r="17">
          <cell r="F17">
            <v>0</v>
          </cell>
        </row>
      </sheetData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252" Type="http://schemas.openxmlformats.org/officeDocument/2006/relationships/revisionLog" Target="revisionLog8.xml"/><Relationship Id="rId260" Type="http://schemas.openxmlformats.org/officeDocument/2006/relationships/revisionLog" Target="revisionLog16.xml"/><Relationship Id="rId248" Type="http://schemas.openxmlformats.org/officeDocument/2006/relationships/revisionLog" Target="revisionLog4.xml"/><Relationship Id="rId256" Type="http://schemas.openxmlformats.org/officeDocument/2006/relationships/revisionLog" Target="revisionLog12.xml"/><Relationship Id="rId251" Type="http://schemas.openxmlformats.org/officeDocument/2006/relationships/revisionLog" Target="revisionLog7.xml"/><Relationship Id="rId247" Type="http://schemas.openxmlformats.org/officeDocument/2006/relationships/revisionLog" Target="revisionLog3.xml"/><Relationship Id="rId255" Type="http://schemas.openxmlformats.org/officeDocument/2006/relationships/revisionLog" Target="revisionLog11.xml"/><Relationship Id="rId250" Type="http://schemas.openxmlformats.org/officeDocument/2006/relationships/revisionLog" Target="revisionLog6.xml"/><Relationship Id="rId263" Type="http://schemas.openxmlformats.org/officeDocument/2006/relationships/revisionLog" Target="revisionLog19.xml"/><Relationship Id="rId246" Type="http://schemas.openxmlformats.org/officeDocument/2006/relationships/revisionLog" Target="revisionLog2.xml"/><Relationship Id="rId259" Type="http://schemas.openxmlformats.org/officeDocument/2006/relationships/revisionLog" Target="revisionLog15.xml"/><Relationship Id="rId254" Type="http://schemas.openxmlformats.org/officeDocument/2006/relationships/revisionLog" Target="revisionLog10.xml"/><Relationship Id="rId262" Type="http://schemas.openxmlformats.org/officeDocument/2006/relationships/revisionLog" Target="revisionLog18.xml"/><Relationship Id="rId245" Type="http://schemas.openxmlformats.org/officeDocument/2006/relationships/revisionLog" Target="revisionLog1.xml"/><Relationship Id="rId258" Type="http://schemas.openxmlformats.org/officeDocument/2006/relationships/revisionLog" Target="revisionLog14.xml"/><Relationship Id="rId253" Type="http://schemas.openxmlformats.org/officeDocument/2006/relationships/revisionLog" Target="revisionLog9.xml"/><Relationship Id="rId261" Type="http://schemas.openxmlformats.org/officeDocument/2006/relationships/revisionLog" Target="revisionLog17.xml"/><Relationship Id="rId249" Type="http://schemas.openxmlformats.org/officeDocument/2006/relationships/revisionLog" Target="revisionLog5.xml"/><Relationship Id="rId244" Type="http://schemas.openxmlformats.org/officeDocument/2006/relationships/revisionLog" Target="revisionLog34.xml"/><Relationship Id="rId257" Type="http://schemas.openxmlformats.org/officeDocument/2006/relationships/revisionLog" Target="revisionLog1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DF294D6-1B36-44FE-8B22-C1C66D0B915B}" diskRevisions="1" revisionId="18853" version="55">
  <header guid="{927D8568-1A84-4564-90FF-8C16AFA396D0}" dateTime="2022-10-25T10:50:40" maxSheetId="16" userName="HP" r:id="rId244" minRId="17331" maxRId="1733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C2062EB1-C722-4FF2-8A58-8FF2311948FD}" dateTime="2022-11-01T14:30:19" maxSheetId="16" userName="HP" r:id="rId245" minRId="17345" maxRId="1816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E881406-CA29-4754-ABE7-B579E9606294}" dateTime="2022-11-03T10:30:54" maxSheetId="16" userName="HP" r:id="rId246" minRId="18177" maxRId="1829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B1B7763-1F22-4EFE-A832-27589A883A5F}" dateTime="2022-11-18T08:34:58" maxSheetId="16" userName="HP" r:id="rId247" minRId="18305" maxRId="1830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75857CA-FC7B-41F3-B94E-F78F8909301F}" dateTime="2022-11-22T11:46:36" maxSheetId="16" userName="HP" r:id="rId248" minRId="18316" maxRId="1834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01BB669-1E9E-48A6-A294-203E820E8808}" dateTime="2022-11-22T11:51:50" maxSheetId="16" userName="HP" r:id="rId249" minRId="18352" maxRId="1835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98F520E-910F-48EE-99C0-CF84AF66A639}" dateTime="2022-11-22T14:39:37" maxSheetId="16" userName="HP" r:id="rId250" minRId="1835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010361A-2098-40F8-98BC-3A7DC76D2445}" dateTime="2022-11-23T08:57:24" maxSheetId="16" userName="HP" r:id="rId251" minRId="18358" maxRId="1837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F37819D-E406-44EE-9F42-6710D1E611A6}" dateTime="2022-11-23T09:09:38" maxSheetId="16" userName="HP" r:id="rId252" minRId="18385" maxRId="1850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7153984-4619-4ACE-9355-59225BD2FA4E}" dateTime="2022-11-23T09:13:44" maxSheetId="16" userName="HP" r:id="rId253" minRId="18509" maxRId="1856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6D77AED-1CFA-4661-A2CE-8DD5096D4964}" dateTime="2022-11-23T09:30:01" maxSheetId="16" userName="HP" r:id="rId254" minRId="18562" maxRId="1875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B1B99E0-C4A9-400F-9006-F4CCF3BC3B18}" dateTime="2022-11-23T09:43:55" maxSheetId="16" userName="HP" r:id="rId255" minRId="1875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620F6F17-71B3-4648-A630-450E511CC1EE}" dateTime="2022-11-23T09:45:49" maxSheetId="16" userName="HP" r:id="rId256" minRId="1875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3679F78-DF97-41CD-93F5-BA411C93FA97}" dateTime="2022-11-23T14:48:02" maxSheetId="16" userName="HP" r:id="rId257" minRId="18758" maxRId="1878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E73EDF2-01AB-4209-AF6D-B5FE515965C1}" dateTime="2022-11-23T14:57:44" maxSheetId="16" userName="HP" r:id="rId258" minRId="18784" maxRId="1881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6080C43-EDB8-4233-BEA5-AF0179FE343F}" dateTime="2022-11-23T15:07:19" maxSheetId="16" userName="HP" r:id="rId259" minRId="18814" maxRId="1881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31EE822-48BC-48D8-A171-F57D158A6B65}" dateTime="2022-11-24T09:18:35" maxSheetId="16" userName="HP" r:id="rId260" minRId="18817" maxRId="1882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59ABB28-372B-46B8-B298-E18364F897E8}" dateTime="2022-11-24T13:18:32" maxSheetId="16" userName="HP" r:id="rId261" minRId="18833" maxRId="1883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1E4BB68-20A1-4F4E-A696-DFBB4CB95223}" dateTime="2022-11-25T08:34:57" maxSheetId="16" userName="HP" r:id="rId26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DF294D6-1B36-44FE-8B22-C1C66D0B915B}" dateTime="2022-12-02T08:21:37" maxSheetId="16" userName="HP" r:id="rId26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345" sId="1">
    <oc r="A2" t="inlineStr">
      <is>
        <t>по потреблению электроэнергии за период с  24.09.2022г. по  24.10.2022г.</t>
      </is>
    </oc>
    <nc r="A2" t="inlineStr">
      <is>
        <t>по потреблению электроэнергии за период с  24.10.2022г. по  23.11.2022г.</t>
      </is>
    </nc>
  </rcc>
  <rcc rId="17346" sId="1">
    <oc r="C8">
      <v>6431</v>
    </oc>
    <nc r="C8">
      <v>6499</v>
    </nc>
  </rcc>
  <rcc rId="17347" sId="1">
    <oc r="C9">
      <v>2621</v>
    </oc>
    <nc r="C9">
      <v>2658</v>
    </nc>
  </rcc>
  <rcc rId="17348" sId="1">
    <oc r="C10">
      <v>12783</v>
    </oc>
    <nc r="C10">
      <v>12974</v>
    </nc>
  </rcc>
  <rcc rId="17349" sId="1">
    <oc r="C11">
      <v>16641</v>
    </oc>
    <nc r="C11">
      <v>16902</v>
    </nc>
  </rcc>
  <rcc rId="17350" sId="1">
    <oc r="C12">
      <v>6852</v>
    </oc>
    <nc r="C12">
      <v>6948</v>
    </nc>
  </rcc>
  <rcc rId="17351" sId="1">
    <oc r="D8">
      <v>6499</v>
    </oc>
    <nc r="D8"/>
  </rcc>
  <rcc rId="17352" sId="1">
    <oc r="D9">
      <v>2658</v>
    </oc>
    <nc r="D9"/>
  </rcc>
  <rcc rId="17353" sId="1">
    <oc r="D10">
      <v>12974</v>
    </oc>
    <nc r="D10"/>
  </rcc>
  <rcc rId="17354" sId="1">
    <oc r="D11">
      <v>16902</v>
    </oc>
    <nc r="D11"/>
  </rcc>
  <rcc rId="17355" sId="1">
    <oc r="D12">
      <v>6948</v>
    </oc>
    <nc r="D12"/>
  </rcc>
  <rcc rId="17356" sId="1">
    <oc r="C14">
      <v>6326</v>
    </oc>
    <nc r="C14">
      <v>6396</v>
    </nc>
  </rcc>
  <rcc rId="17357" sId="1">
    <oc r="C15">
      <v>4570</v>
    </oc>
    <nc r="C15">
      <v>4612</v>
    </nc>
  </rcc>
  <rcc rId="17358" sId="1">
    <oc r="C16">
      <v>3620</v>
    </oc>
    <nc r="C16">
      <v>3686</v>
    </nc>
  </rcc>
  <rcc rId="17359" sId="1">
    <oc r="C17">
      <v>6554</v>
    </oc>
    <nc r="C17">
      <v>6669</v>
    </nc>
  </rcc>
  <rcc rId="17360" sId="1">
    <oc r="C18">
      <v>5735</v>
    </oc>
    <nc r="C18">
      <v>5762</v>
    </nc>
  </rcc>
  <rcc rId="17361" sId="1">
    <oc r="D14">
      <v>6396</v>
    </oc>
    <nc r="D14"/>
  </rcc>
  <rcc rId="17362" sId="1">
    <oc r="D15">
      <v>4612</v>
    </oc>
    <nc r="D15"/>
  </rcc>
  <rcc rId="17363" sId="1">
    <oc r="D16">
      <v>3686</v>
    </oc>
    <nc r="D16"/>
  </rcc>
  <rcc rId="17364" sId="1">
    <oc r="D17">
      <v>6669</v>
    </oc>
    <nc r="D17"/>
  </rcc>
  <rcc rId="17365" sId="1">
    <oc r="D18">
      <v>5762</v>
    </oc>
    <nc r="D18"/>
  </rcc>
  <rcc rId="17366" sId="1">
    <oc r="C20">
      <v>10678</v>
    </oc>
    <nc r="C20">
      <v>10800</v>
    </nc>
  </rcc>
  <rcc rId="17367" sId="1">
    <oc r="C21">
      <v>2984</v>
    </oc>
    <nc r="C21">
      <v>3020</v>
    </nc>
  </rcc>
  <rcc rId="17368" sId="1">
    <oc r="C22">
      <v>9000</v>
    </oc>
    <nc r="C22">
      <v>9155</v>
    </nc>
  </rcc>
  <rcc rId="17369" sId="1">
    <oc r="C23">
      <v>11044</v>
    </oc>
    <nc r="C23">
      <v>11220</v>
    </nc>
  </rcc>
  <rcc rId="17370" sId="1">
    <oc r="C24">
      <v>12116</v>
    </oc>
    <nc r="C24">
      <v>12267</v>
    </nc>
  </rcc>
  <rcc rId="17371" sId="1">
    <oc r="D20">
      <v>10800</v>
    </oc>
    <nc r="D20"/>
  </rcc>
  <rcc rId="17372" sId="1">
    <oc r="D21">
      <v>3020</v>
    </oc>
    <nc r="D21"/>
  </rcc>
  <rcc rId="17373" sId="1">
    <oc r="D22">
      <v>9155</v>
    </oc>
    <nc r="D22"/>
  </rcc>
  <rcc rId="17374" sId="1">
    <oc r="D23">
      <v>11220</v>
    </oc>
    <nc r="D23"/>
  </rcc>
  <rcc rId="17375" sId="1">
    <oc r="D24">
      <v>12267</v>
    </oc>
    <nc r="D24"/>
  </rcc>
  <rcc rId="17376" sId="1">
    <oc r="C40">
      <v>3602</v>
    </oc>
    <nc r="C40">
      <v>3650</v>
    </nc>
  </rcc>
  <rcc rId="17377" sId="1">
    <oc r="C41">
      <v>3360</v>
    </oc>
    <nc r="C41">
      <v>3421</v>
    </nc>
  </rcc>
  <rcc rId="17378" sId="1">
    <oc r="C43">
      <v>15737</v>
    </oc>
    <nc r="C43">
      <v>16332</v>
    </nc>
  </rcc>
  <rcc rId="17379" sId="1">
    <oc r="C44">
      <v>11839</v>
    </oc>
    <nc r="C44">
      <v>12020</v>
    </nc>
  </rcc>
  <rfmt sheetId="1" sqref="C45" start="0" length="0">
    <dxf/>
  </rfmt>
  <rcc rId="17380" sId="1">
    <oc r="C46">
      <v>14003</v>
    </oc>
    <nc r="C46">
      <v>14142</v>
    </nc>
  </rcc>
  <rcc rId="17381" sId="1">
    <oc r="C47">
      <v>2260</v>
    </oc>
    <nc r="C47">
      <v>2289</v>
    </nc>
  </rcc>
  <rcc rId="17382" sId="1">
    <oc r="C48">
      <v>24769</v>
    </oc>
    <nc r="C48">
      <v>25138</v>
    </nc>
  </rcc>
  <rcc rId="17383" sId="1">
    <oc r="C49">
      <v>20661</v>
    </oc>
    <nc r="C49">
      <v>20928</v>
    </nc>
  </rcc>
  <rcc rId="17384" sId="1">
    <oc r="C50">
      <v>9394</v>
    </oc>
    <nc r="C50">
      <v>9516</v>
    </nc>
  </rcc>
  <rcc rId="17385" sId="1">
    <oc r="D40">
      <v>3650</v>
    </oc>
    <nc r="D40"/>
  </rcc>
  <rcc rId="17386" sId="1">
    <oc r="D41">
      <v>3421</v>
    </oc>
    <nc r="D41"/>
  </rcc>
  <rcc rId="17387" sId="1">
    <oc r="D43">
      <v>16332</v>
    </oc>
    <nc r="D43"/>
  </rcc>
  <rcc rId="17388" sId="1">
    <oc r="D44">
      <v>12020</v>
    </oc>
    <nc r="D44"/>
  </rcc>
  <rcc rId="17389" sId="1">
    <oc r="D46">
      <v>14142</v>
    </oc>
    <nc r="D46"/>
  </rcc>
  <rcc rId="17390" sId="1">
    <oc r="D47">
      <v>2289</v>
    </oc>
    <nc r="D47"/>
  </rcc>
  <rcc rId="17391" sId="1">
    <oc r="D48">
      <v>25138</v>
    </oc>
    <nc r="D48"/>
  </rcc>
  <rcc rId="17392" sId="1">
    <oc r="D49">
      <v>20928</v>
    </oc>
    <nc r="D49"/>
  </rcc>
  <rcc rId="17393" sId="1">
    <oc r="D50">
      <v>9516</v>
    </oc>
    <nc r="D50"/>
  </rcc>
  <rcc rId="17394" sId="1">
    <oc r="C56">
      <v>10824</v>
    </oc>
    <nc r="C56">
      <v>11002</v>
    </nc>
  </rcc>
  <rcc rId="17395" sId="1">
    <oc r="C57">
      <v>6339</v>
    </oc>
    <nc r="C57">
      <v>6415</v>
    </nc>
  </rcc>
  <rcc rId="17396" sId="1">
    <oc r="C58">
      <v>1290</v>
    </oc>
    <nc r="C58">
      <v>1305</v>
    </nc>
  </rcc>
  <rcc rId="17397" sId="1">
    <oc r="D56">
      <v>11002</v>
    </oc>
    <nc r="D56"/>
  </rcc>
  <rcc rId="17398" sId="1">
    <oc r="D57">
      <v>6415</v>
    </oc>
    <nc r="D57"/>
  </rcc>
  <rcc rId="17399" sId="1">
    <oc r="D58">
      <v>1305</v>
    </oc>
    <nc r="D58"/>
  </rcc>
  <rcc rId="17400" sId="2">
    <oc r="E2" t="inlineStr">
      <is>
        <t>Октябрь</t>
      </is>
    </oc>
    <nc r="E2" t="inlineStr">
      <is>
        <t>Ноябрь</t>
      </is>
    </nc>
  </rcc>
  <rcc rId="17401" sId="2">
    <oc r="D6">
      <v>595</v>
    </oc>
    <nc r="D6">
      <v>700</v>
    </nc>
  </rcc>
  <rcc rId="17402" sId="2">
    <oc r="D7">
      <v>21825</v>
    </oc>
    <nc r="D7">
      <v>21855</v>
    </nc>
  </rcc>
  <rcc rId="17403" sId="2">
    <oc r="D8">
      <v>18930</v>
    </oc>
    <nc r="D8">
      <v>19040</v>
    </nc>
  </rcc>
  <rcc rId="17404" sId="2">
    <oc r="D9">
      <v>22635</v>
    </oc>
    <nc r="D9">
      <v>22810</v>
    </nc>
  </rcc>
  <rcc rId="17405" sId="2">
    <oc r="D10">
      <v>105900</v>
    </oc>
    <nc r="D10">
      <v>105945</v>
    </nc>
  </rcc>
  <rcc rId="17406" sId="2">
    <oc r="D11">
      <v>25300</v>
    </oc>
    <nc r="D11">
      <v>25460</v>
    </nc>
  </rcc>
  <rcc rId="17407" sId="2">
    <oc r="D12">
      <v>19455</v>
    </oc>
    <nc r="D12">
      <v>19540</v>
    </nc>
  </rcc>
  <rcc rId="17408" sId="2">
    <oc r="D13">
      <v>24910</v>
    </oc>
    <nc r="D13">
      <v>25375</v>
    </nc>
  </rcc>
  <rcc rId="17409" sId="2">
    <oc r="D14">
      <v>19575</v>
    </oc>
    <nc r="D14">
      <v>19845</v>
    </nc>
  </rcc>
  <rcc rId="17410" sId="2">
    <oc r="D15">
      <v>38150</v>
    </oc>
    <nc r="D15">
      <v>38260</v>
    </nc>
  </rcc>
  <rcc rId="17411" sId="2">
    <oc r="D16">
      <v>43100</v>
    </oc>
    <nc r="D16">
      <v>43115</v>
    </nc>
  </rcc>
  <rcc rId="17412" sId="2">
    <oc r="D17">
      <v>30415</v>
    </oc>
    <nc r="D17">
      <v>30755</v>
    </nc>
  </rcc>
  <rcc rId="17413" sId="2">
    <oc r="D18">
      <v>14585</v>
    </oc>
    <nc r="D18">
      <v>14750</v>
    </nc>
  </rcc>
  <rcc rId="17414" sId="2">
    <oc r="D19">
      <v>2005</v>
    </oc>
    <nc r="D19">
      <v>2055</v>
    </nc>
  </rcc>
  <rcc rId="17415" sId="2">
    <oc r="D20">
      <v>1565</v>
    </oc>
    <nc r="D20">
      <v>1640</v>
    </nc>
  </rcc>
  <rcc rId="17416" sId="2">
    <oc r="D21">
      <v>24170</v>
    </oc>
    <nc r="D21">
      <v>24610</v>
    </nc>
  </rcc>
  <rcc rId="17417" sId="2">
    <oc r="D22">
      <v>5625</v>
    </oc>
    <nc r="D22">
      <v>5750</v>
    </nc>
  </rcc>
  <rcc rId="17418" sId="2">
    <oc r="D24">
      <v>0</v>
    </oc>
    <nc r="D24">
      <v>5</v>
    </nc>
  </rcc>
  <rcc rId="17419" sId="2">
    <oc r="D25">
      <v>6085</v>
    </oc>
    <nc r="D25">
      <v>6285</v>
    </nc>
  </rcc>
  <rcc rId="17420" sId="2">
    <oc r="D26">
      <v>12865</v>
    </oc>
    <nc r="D26">
      <v>13005</v>
    </nc>
  </rcc>
  <rcc rId="17421" sId="2">
    <oc r="D27">
      <v>11245</v>
    </oc>
    <nc r="D27">
      <v>11415</v>
    </nc>
  </rcc>
  <rcc rId="17422" sId="2">
    <oc r="D28">
      <v>48165</v>
    </oc>
    <nc r="D28">
      <v>48320</v>
    </nc>
  </rcc>
  <rcc rId="17423" sId="2">
    <oc r="D29">
      <v>11010</v>
    </oc>
    <nc r="D29">
      <v>11110</v>
    </nc>
  </rcc>
  <rcc rId="17424" sId="2">
    <oc r="D30">
      <v>49605</v>
    </oc>
    <nc r="D30">
      <v>50895</v>
    </nc>
  </rcc>
  <rcc rId="17425" sId="2">
    <oc r="D31">
      <v>6440</v>
    </oc>
    <nc r="D31">
      <v>6595</v>
    </nc>
  </rcc>
  <rcc rId="17426" sId="2">
    <oc r="D32">
      <v>2100</v>
    </oc>
    <nc r="D32">
      <v>2140</v>
    </nc>
  </rcc>
  <rcc rId="17427" sId="2">
    <oc r="D33">
      <v>24145</v>
    </oc>
    <nc r="D33">
      <v>24275</v>
    </nc>
  </rcc>
  <rcc rId="17428" sId="2">
    <oc r="D34">
      <v>118750</v>
    </oc>
    <nc r="D34">
      <v>119155</v>
    </nc>
  </rcc>
  <rcc rId="17429" sId="2">
    <oc r="D35">
      <v>44200</v>
    </oc>
    <nc r="D35">
      <v>44530</v>
    </nc>
  </rcc>
  <rcc rId="17430" sId="2">
    <oc r="D36">
      <v>54765</v>
    </oc>
    <nc r="D36">
      <v>54915</v>
    </nc>
  </rcc>
  <rcc rId="17431" sId="2">
    <oc r="D37">
      <v>12740</v>
    </oc>
    <nc r="D37">
      <v>12875</v>
    </nc>
  </rcc>
  <rcc rId="17432" sId="2">
    <oc r="D38">
      <v>33235</v>
    </oc>
    <nc r="D38">
      <v>33515</v>
    </nc>
  </rcc>
  <rcc rId="17433" sId="2">
    <oc r="D39">
      <v>37030</v>
    </oc>
    <nc r="D39">
      <v>37425</v>
    </nc>
  </rcc>
  <rcc rId="17434" sId="2">
    <oc r="D40">
      <v>28450</v>
    </oc>
    <nc r="D40">
      <v>28735</v>
    </nc>
  </rcc>
  <rcc rId="17435" sId="2">
    <oc r="D41">
      <v>27320</v>
    </oc>
    <nc r="D41">
      <v>27525</v>
    </nc>
  </rcc>
  <rcc rId="17436" sId="2">
    <oc r="D42">
      <v>28505</v>
    </oc>
    <nc r="D42">
      <v>28750</v>
    </nc>
  </rcc>
  <rcc rId="17437" sId="2">
    <oc r="D43">
      <v>29990</v>
    </oc>
    <nc r="D43">
      <v>30105</v>
    </nc>
  </rcc>
  <rcc rId="17438" sId="2">
    <oc r="D44">
      <v>4535</v>
    </oc>
    <nc r="D44">
      <v>4685</v>
    </nc>
  </rcc>
  <rcc rId="17439" sId="2">
    <oc r="D45">
      <v>30720</v>
    </oc>
    <nc r="D45">
      <v>31180</v>
    </nc>
  </rcc>
  <rcc rId="17440" sId="2">
    <oc r="D46">
      <v>19450</v>
    </oc>
    <nc r="D46">
      <v>19850</v>
    </nc>
  </rcc>
  <rcc rId="17441" sId="2">
    <oc r="D47">
      <v>38586</v>
    </oc>
    <nc r="D47">
      <v>38995</v>
    </nc>
  </rcc>
  <rcc rId="17442" sId="2">
    <oc r="D48">
      <v>50000</v>
    </oc>
    <nc r="D48">
      <v>50220</v>
    </nc>
  </rcc>
  <rcc rId="17443" sId="2">
    <oc r="D49">
      <v>40770</v>
    </oc>
    <nc r="D49">
      <v>40895</v>
    </nc>
  </rcc>
  <rcc rId="17444" sId="2">
    <oc r="D50">
      <v>86740</v>
    </oc>
    <nc r="D50">
      <v>86965</v>
    </nc>
  </rcc>
  <rcc rId="17445" sId="2">
    <oc r="D51">
      <v>71130</v>
    </oc>
    <nc r="D51">
      <v>71800</v>
    </nc>
  </rcc>
  <rcc rId="17446" sId="2">
    <oc r="D52">
      <v>8320</v>
    </oc>
    <nc r="D52">
      <v>8450</v>
    </nc>
  </rcc>
  <rcc rId="17447" sId="2">
    <oc r="D53">
      <v>10335</v>
    </oc>
    <nc r="D53">
      <v>10450</v>
    </nc>
  </rcc>
  <rcc rId="17448" sId="2">
    <oc r="D54">
      <v>18585</v>
    </oc>
    <nc r="D54">
      <v>18795</v>
    </nc>
  </rcc>
  <rcc rId="17449" sId="2">
    <oc r="D55">
      <v>10025</v>
    </oc>
    <nc r="D55">
      <v>10265</v>
    </nc>
  </rcc>
  <rcc rId="17450" sId="2">
    <oc r="D56">
      <v>43705</v>
    </oc>
    <nc r="D56">
      <v>43830</v>
    </nc>
  </rcc>
  <rcc rId="17451" sId="2">
    <oc r="D57">
      <v>10070</v>
    </oc>
    <nc r="D57">
      <v>10180</v>
    </nc>
  </rcc>
  <rcc rId="17452" sId="2">
    <oc r="D59">
      <v>21675</v>
    </oc>
    <nc r="D59">
      <v>21865</v>
    </nc>
  </rcc>
  <rcc rId="17453" sId="2">
    <oc r="D60">
      <v>21195</v>
    </oc>
    <nc r="D60">
      <v>21380</v>
    </nc>
  </rcc>
  <rcc rId="17454" sId="2">
    <oc r="D61">
      <v>12000</v>
    </oc>
    <nc r="D61">
      <v>12140</v>
    </nc>
  </rcc>
  <rcc rId="17455" sId="2">
    <oc r="D62">
      <v>68615</v>
    </oc>
    <nc r="D62">
      <v>68845</v>
    </nc>
  </rcc>
  <rcc rId="17456" sId="2">
    <oc r="D63">
      <v>12195</v>
    </oc>
    <nc r="D63">
      <v>12375</v>
    </nc>
  </rcc>
  <rcc rId="17457" sId="2">
    <oc r="D64">
      <v>2085</v>
    </oc>
    <nc r="D64">
      <v>2090</v>
    </nc>
  </rcc>
  <rcc rId="17458" sId="2">
    <oc r="D65">
      <v>19435</v>
    </oc>
    <nc r="D65">
      <v>19540</v>
    </nc>
  </rcc>
  <rcc rId="17459" sId="2">
    <oc r="D66">
      <v>60595</v>
    </oc>
    <nc r="D66">
      <v>61110</v>
    </nc>
  </rcc>
  <rcc rId="17460" sId="2">
    <oc r="D67">
      <v>28490</v>
    </oc>
    <nc r="D67">
      <v>28595</v>
    </nc>
  </rcc>
  <rcc rId="17461" sId="2">
    <oc r="D68">
      <v>6965</v>
    </oc>
    <nc r="D68">
      <v>7055</v>
    </nc>
  </rcc>
  <rcc rId="17462" sId="2">
    <oc r="D69">
      <v>24975</v>
    </oc>
    <nc r="D69">
      <v>25145</v>
    </nc>
  </rcc>
  <rcc rId="17463" sId="2">
    <oc r="D70">
      <v>52600</v>
    </oc>
    <nc r="D70">
      <v>52830</v>
    </nc>
  </rcc>
  <rcc rId="17464" sId="2">
    <oc r="D71">
      <v>83005</v>
    </oc>
    <nc r="D71">
      <v>83375</v>
    </nc>
  </rcc>
  <rcc rId="17465" sId="2">
    <oc r="D72">
      <v>34020</v>
    </oc>
    <nc r="D72">
      <v>34330</v>
    </nc>
  </rcc>
  <rcc rId="17466" sId="2">
    <oc r="D73">
      <v>3565</v>
    </oc>
    <nc r="D73">
      <v>3795</v>
    </nc>
  </rcc>
  <rcc rId="17467" sId="2">
    <oc r="D74">
      <v>51220</v>
    </oc>
    <nc r="D74">
      <v>51830</v>
    </nc>
  </rcc>
  <rcc rId="17468" sId="2">
    <oc r="D75">
      <v>8965</v>
    </oc>
    <nc r="D75">
      <v>9055</v>
    </nc>
  </rcc>
  <rcc rId="17469" sId="2">
    <oc r="D77">
      <v>24650</v>
    </oc>
    <nc r="D77">
      <v>24805</v>
    </nc>
  </rcc>
  <rcc rId="17470" sId="2">
    <oc r="D78">
      <v>15175</v>
    </oc>
    <nc r="D78">
      <v>15490</v>
    </nc>
  </rcc>
  <rcc rId="17471" sId="2">
    <oc r="D79">
      <v>33535</v>
    </oc>
    <nc r="D79">
      <v>33965</v>
    </nc>
  </rcc>
  <rcc rId="17472" sId="2">
    <oc r="D80">
      <v>6640</v>
    </oc>
    <nc r="D80">
      <v>6790</v>
    </nc>
  </rcc>
  <rcc rId="17473" sId="2">
    <oc r="D81">
      <v>27305</v>
    </oc>
    <nc r="D81">
      <v>27490</v>
    </nc>
  </rcc>
  <rcc rId="17474" sId="2">
    <oc r="D82">
      <v>8780</v>
    </oc>
    <nc r="D82">
      <v>8930</v>
    </nc>
  </rcc>
  <rcc rId="17475" sId="2">
    <oc r="D84">
      <v>6915</v>
    </oc>
    <nc r="D84">
      <v>6960</v>
    </nc>
  </rcc>
  <rcc rId="17476" sId="2">
    <oc r="D85">
      <v>10905</v>
    </oc>
    <nc r="D85">
      <v>11065</v>
    </nc>
  </rcc>
  <rcc rId="17477" sId="2">
    <oc r="D86">
      <v>8065</v>
    </oc>
    <nc r="D86">
      <v>8245</v>
    </nc>
  </rcc>
  <rcc rId="17478" sId="2">
    <oc r="D87">
      <v>32605</v>
    </oc>
    <nc r="D87">
      <v>33125</v>
    </nc>
  </rcc>
  <rcc rId="17479" sId="2">
    <oc r="D88">
      <v>34450</v>
    </oc>
    <nc r="D88">
      <v>34580</v>
    </nc>
  </rcc>
  <rcc rId="17480" sId="2">
    <oc r="D89">
      <v>18050</v>
    </oc>
    <nc r="D89">
      <v>18160</v>
    </nc>
  </rcc>
  <rcc rId="17481" sId="2">
    <oc r="D90">
      <v>66100</v>
    </oc>
    <nc r="D90">
      <v>66315</v>
    </nc>
  </rcc>
  <rcc rId="17482" sId="2">
    <oc r="D91">
      <v>58190</v>
    </oc>
    <nc r="D91">
      <v>58460</v>
    </nc>
  </rcc>
  <rcc rId="17483" sId="2">
    <oc r="D92">
      <v>11525</v>
    </oc>
    <nc r="D92">
      <v>11715</v>
    </nc>
  </rcc>
  <rcc rId="17484" sId="2">
    <oc r="D93">
      <v>11320</v>
    </oc>
    <nc r="D93">
      <v>11410</v>
    </nc>
  </rcc>
  <rcc rId="17485" sId="2">
    <oc r="D95">
      <v>34225</v>
    </oc>
    <nc r="D95">
      <v>34480</v>
    </nc>
  </rcc>
  <rcc rId="17486" sId="2">
    <oc r="D96">
      <v>12370</v>
    </oc>
    <nc r="D96">
      <v>12610</v>
    </nc>
  </rcc>
  <rcc rId="17487" sId="2">
    <oc r="D97">
      <v>40125</v>
    </oc>
    <nc r="D97">
      <v>40190</v>
    </nc>
  </rcc>
  <rcc rId="17488" sId="2">
    <oc r="D98">
      <v>23740</v>
    </oc>
    <nc r="D98">
      <v>23860</v>
    </nc>
  </rcc>
  <rcc rId="17489" sId="2">
    <oc r="D99">
      <v>8250</v>
    </oc>
    <nc r="D99">
      <v>8500</v>
    </nc>
  </rcc>
  <rcc rId="17490" sId="2">
    <oc r="D100">
      <v>11730</v>
    </oc>
    <nc r="D100">
      <v>11830</v>
    </nc>
  </rcc>
  <rcc rId="17491" sId="2">
    <oc r="D101">
      <v>3775</v>
    </oc>
    <nc r="D101">
      <v>3895</v>
    </nc>
  </rcc>
  <rcc rId="17492" sId="2">
    <oc r="D102">
      <v>11965</v>
    </oc>
    <nc r="D102">
      <v>12135</v>
    </nc>
  </rcc>
  <rcc rId="17493" sId="2">
    <oc r="D103">
      <v>50130</v>
    </oc>
    <nc r="D103">
      <v>50345</v>
    </nc>
  </rcc>
  <rcc rId="17494" sId="2">
    <oc r="D104">
      <v>5905</v>
    </oc>
    <nc r="D104">
      <v>5965</v>
    </nc>
  </rcc>
  <rcc rId="17495" sId="2">
    <oc r="D105">
      <v>20540</v>
    </oc>
    <nc r="D105">
      <v>20685</v>
    </nc>
  </rcc>
  <rcc rId="17496" sId="2">
    <oc r="D106">
      <v>20195</v>
    </oc>
    <nc r="D106">
      <v>20245</v>
    </nc>
  </rcc>
  <rcc rId="17497" sId="2">
    <oc r="D107">
      <v>86230</v>
    </oc>
    <nc r="D107">
      <v>86725</v>
    </nc>
  </rcc>
  <rcc rId="17498" sId="2">
    <oc r="D109">
      <v>27885</v>
    </oc>
    <nc r="D109">
      <v>28110</v>
    </nc>
  </rcc>
  <rcc rId="17499" sId="2">
    <oc r="D110">
      <v>17670</v>
    </oc>
    <nc r="D110">
      <v>18025</v>
    </nc>
  </rcc>
  <rcc rId="17500" sId="2">
    <oc r="D111">
      <v>8010</v>
    </oc>
    <nc r="D111">
      <v>8300</v>
    </nc>
  </rcc>
  <rcc rId="17501" sId="2">
    <oc r="D112">
      <v>22760</v>
    </oc>
    <nc r="D112">
      <v>22895</v>
    </nc>
  </rcc>
  <rcc rId="17502" sId="2">
    <oc r="D113">
      <v>16615</v>
    </oc>
    <nc r="D113">
      <v>16670</v>
    </nc>
  </rcc>
  <rcc rId="17503" sId="2">
    <oc r="D114">
      <v>54615</v>
    </oc>
    <nc r="D114">
      <v>54845</v>
    </nc>
  </rcc>
  <rcc rId="17504" sId="2">
    <oc r="D115">
      <v>14330</v>
    </oc>
    <nc r="D115">
      <v>14495</v>
    </nc>
  </rcc>
  <rcc rId="17505" sId="2">
    <oc r="D116">
      <v>47045</v>
    </oc>
    <nc r="D116">
      <v>47175</v>
    </nc>
  </rcc>
  <rcc rId="17506" sId="2">
    <oc r="D117">
      <v>19435</v>
    </oc>
    <nc r="D117">
      <v>19575</v>
    </nc>
  </rcc>
  <rcc rId="17507" sId="2">
    <oc r="D118">
      <v>7230</v>
    </oc>
    <nc r="D118">
      <v>7330</v>
    </nc>
  </rcc>
  <rcc rId="17508" sId="2">
    <oc r="E6">
      <v>700</v>
    </oc>
    <nc r="E6"/>
  </rcc>
  <rcc rId="17509" sId="2">
    <oc r="E7">
      <v>21855</v>
    </oc>
    <nc r="E7"/>
  </rcc>
  <rcc rId="17510" sId="2">
    <oc r="E8">
      <v>19040</v>
    </oc>
    <nc r="E8"/>
  </rcc>
  <rcc rId="17511" sId="2">
    <oc r="E9">
      <v>22810</v>
    </oc>
    <nc r="E9"/>
  </rcc>
  <rcc rId="17512" sId="2">
    <oc r="E10">
      <v>105945</v>
    </oc>
    <nc r="E10"/>
  </rcc>
  <rcc rId="17513" sId="2">
    <oc r="E11">
      <v>25460</v>
    </oc>
    <nc r="E11"/>
  </rcc>
  <rcc rId="17514" sId="2">
    <oc r="E12">
      <v>19540</v>
    </oc>
    <nc r="E12"/>
  </rcc>
  <rcc rId="17515" sId="2">
    <oc r="E13">
      <v>25375</v>
    </oc>
    <nc r="E13"/>
  </rcc>
  <rcc rId="17516" sId="2">
    <oc r="E14">
      <v>19845</v>
    </oc>
    <nc r="E14"/>
  </rcc>
  <rcc rId="17517" sId="2">
    <oc r="E15">
      <v>38260</v>
    </oc>
    <nc r="E15"/>
  </rcc>
  <rcc rId="17518" sId="2">
    <oc r="E16">
      <v>43115</v>
    </oc>
    <nc r="E16"/>
  </rcc>
  <rcc rId="17519" sId="2">
    <oc r="E17">
      <v>30755</v>
    </oc>
    <nc r="E17"/>
  </rcc>
  <rcc rId="17520" sId="2">
    <oc r="E18">
      <v>14750</v>
    </oc>
    <nc r="E18"/>
  </rcc>
  <rcc rId="17521" sId="2">
    <oc r="E19">
      <v>2055</v>
    </oc>
    <nc r="E19"/>
  </rcc>
  <rcc rId="17522" sId="2">
    <oc r="E20">
      <v>1640</v>
    </oc>
    <nc r="E20"/>
  </rcc>
  <rcc rId="17523" sId="2">
    <oc r="E21">
      <v>24610</v>
    </oc>
    <nc r="E21"/>
  </rcc>
  <rcc rId="17524" sId="2">
    <oc r="E22">
      <v>5750</v>
    </oc>
    <nc r="E22"/>
  </rcc>
  <rcc rId="17525" sId="2">
    <oc r="E24">
      <v>5</v>
    </oc>
    <nc r="E24"/>
  </rcc>
  <rcc rId="17526" sId="2">
    <oc r="E25">
      <v>6285</v>
    </oc>
    <nc r="E25"/>
  </rcc>
  <rcc rId="17527" sId="2">
    <oc r="E26">
      <v>13005</v>
    </oc>
    <nc r="E26"/>
  </rcc>
  <rcc rId="17528" sId="2">
    <oc r="E27">
      <v>11415</v>
    </oc>
    <nc r="E27"/>
  </rcc>
  <rcc rId="17529" sId="2">
    <oc r="E28">
      <v>48320</v>
    </oc>
    <nc r="E28"/>
  </rcc>
  <rcc rId="17530" sId="2">
    <oc r="E29">
      <v>11110</v>
    </oc>
    <nc r="E29"/>
  </rcc>
  <rcc rId="17531" sId="2">
    <oc r="E30">
      <v>50895</v>
    </oc>
    <nc r="E30"/>
  </rcc>
  <rcc rId="17532" sId="2">
    <oc r="E31">
      <v>6595</v>
    </oc>
    <nc r="E31"/>
  </rcc>
  <rcc rId="17533" sId="2">
    <oc r="E32">
      <v>2140</v>
    </oc>
    <nc r="E32"/>
  </rcc>
  <rcc rId="17534" sId="2">
    <oc r="E33">
      <v>24275</v>
    </oc>
    <nc r="E33"/>
  </rcc>
  <rcc rId="17535" sId="2">
    <oc r="E34">
      <v>119155</v>
    </oc>
    <nc r="E34"/>
  </rcc>
  <rcc rId="17536" sId="2">
    <oc r="E35">
      <v>44530</v>
    </oc>
    <nc r="E35"/>
  </rcc>
  <rcc rId="17537" sId="2">
    <oc r="E36">
      <v>54915</v>
    </oc>
    <nc r="E36"/>
  </rcc>
  <rcc rId="17538" sId="2">
    <oc r="E37">
      <v>12875</v>
    </oc>
    <nc r="E37"/>
  </rcc>
  <rcc rId="17539" sId="2">
    <oc r="E38">
      <v>33515</v>
    </oc>
    <nc r="E38"/>
  </rcc>
  <rcc rId="17540" sId="2">
    <oc r="E39">
      <v>37425</v>
    </oc>
    <nc r="E39"/>
  </rcc>
  <rcc rId="17541" sId="2">
    <oc r="E40">
      <v>28735</v>
    </oc>
    <nc r="E40"/>
  </rcc>
  <rcc rId="17542" sId="2">
    <oc r="E41">
      <v>27525</v>
    </oc>
    <nc r="E41"/>
  </rcc>
  <rcc rId="17543" sId="2">
    <oc r="E42">
      <v>28750</v>
    </oc>
    <nc r="E42"/>
  </rcc>
  <rcc rId="17544" sId="2">
    <oc r="E43">
      <v>30105</v>
    </oc>
    <nc r="E43"/>
  </rcc>
  <rcc rId="17545" sId="2">
    <oc r="E44">
      <v>4685</v>
    </oc>
    <nc r="E44"/>
  </rcc>
  <rcc rId="17546" sId="2">
    <oc r="E45">
      <v>31180</v>
    </oc>
    <nc r="E45"/>
  </rcc>
  <rcc rId="17547" sId="2">
    <oc r="E46">
      <v>19850</v>
    </oc>
    <nc r="E46"/>
  </rcc>
  <rcc rId="17548" sId="2">
    <oc r="E47">
      <v>38995</v>
    </oc>
    <nc r="E47"/>
  </rcc>
  <rcc rId="17549" sId="2">
    <oc r="E48">
      <v>50220</v>
    </oc>
    <nc r="E48"/>
  </rcc>
  <rcc rId="17550" sId="2">
    <oc r="E49">
      <v>40895</v>
    </oc>
    <nc r="E49"/>
  </rcc>
  <rcc rId="17551" sId="2">
    <oc r="E50">
      <v>86965</v>
    </oc>
    <nc r="E50"/>
  </rcc>
  <rcc rId="17552" sId="2">
    <oc r="E51">
      <v>71800</v>
    </oc>
    <nc r="E51"/>
  </rcc>
  <rcc rId="17553" sId="2">
    <oc r="E52">
      <v>8450</v>
    </oc>
    <nc r="E52"/>
  </rcc>
  <rcc rId="17554" sId="2">
    <oc r="E53">
      <v>10450</v>
    </oc>
    <nc r="E53"/>
  </rcc>
  <rcc rId="17555" sId="2">
    <oc r="E54">
      <v>18795</v>
    </oc>
    <nc r="E54"/>
  </rcc>
  <rcc rId="17556" sId="2">
    <oc r="E55">
      <v>10265</v>
    </oc>
    <nc r="E55"/>
  </rcc>
  <rcc rId="17557" sId="2">
    <oc r="E56">
      <v>43830</v>
    </oc>
    <nc r="E56"/>
  </rcc>
  <rcc rId="17558" sId="2">
    <oc r="E57">
      <v>10180</v>
    </oc>
    <nc r="E57"/>
  </rcc>
  <rcc rId="17559" sId="2">
    <oc r="E58">
      <v>83670</v>
    </oc>
    <nc r="E58"/>
  </rcc>
  <rcc rId="17560" sId="2">
    <oc r="E59">
      <v>21865</v>
    </oc>
    <nc r="E59"/>
  </rcc>
  <rcc rId="17561" sId="2">
    <oc r="E60">
      <v>21380</v>
    </oc>
    <nc r="E60"/>
  </rcc>
  <rcc rId="17562" sId="2">
    <oc r="E61">
      <v>12140</v>
    </oc>
    <nc r="E61"/>
  </rcc>
  <rcc rId="17563" sId="2">
    <oc r="E62">
      <v>68845</v>
    </oc>
    <nc r="E62"/>
  </rcc>
  <rcc rId="17564" sId="2">
    <oc r="E63">
      <v>12375</v>
    </oc>
    <nc r="E63"/>
  </rcc>
  <rcc rId="17565" sId="2">
    <oc r="E64">
      <v>2090</v>
    </oc>
    <nc r="E64"/>
  </rcc>
  <rcc rId="17566" sId="2">
    <oc r="E65">
      <v>19540</v>
    </oc>
    <nc r="E65"/>
  </rcc>
  <rcc rId="17567" sId="2">
    <oc r="E66">
      <v>61110</v>
    </oc>
    <nc r="E66"/>
  </rcc>
  <rcc rId="17568" sId="2">
    <oc r="E67">
      <v>28595</v>
    </oc>
    <nc r="E67"/>
  </rcc>
  <rcc rId="17569" sId="2">
    <oc r="E68">
      <v>7055</v>
    </oc>
    <nc r="E68"/>
  </rcc>
  <rcc rId="17570" sId="2">
    <oc r="E69">
      <v>25145</v>
    </oc>
    <nc r="E69"/>
  </rcc>
  <rcc rId="17571" sId="2">
    <oc r="E70">
      <v>52830</v>
    </oc>
    <nc r="E70"/>
  </rcc>
  <rcc rId="17572" sId="2">
    <oc r="E71">
      <v>83375</v>
    </oc>
    <nc r="E71"/>
  </rcc>
  <rcc rId="17573" sId="2">
    <oc r="E72">
      <v>34330</v>
    </oc>
    <nc r="E72"/>
  </rcc>
  <rcc rId="17574" sId="2">
    <oc r="E73">
      <v>3795</v>
    </oc>
    <nc r="E73"/>
  </rcc>
  <rcc rId="17575" sId="2">
    <oc r="E74">
      <v>51830</v>
    </oc>
    <nc r="E74"/>
  </rcc>
  <rcc rId="17576" sId="2">
    <oc r="E75">
      <v>9055</v>
    </oc>
    <nc r="E75"/>
  </rcc>
  <rcc rId="17577" sId="2">
    <oc r="E76">
      <v>270</v>
    </oc>
    <nc r="E76"/>
  </rcc>
  <rcc rId="17578" sId="2">
    <oc r="E77">
      <v>24805</v>
    </oc>
    <nc r="E77"/>
  </rcc>
  <rcc rId="17579" sId="2">
    <oc r="E78">
      <v>15490</v>
    </oc>
    <nc r="E78"/>
  </rcc>
  <rcc rId="17580" sId="2">
    <oc r="E79">
      <v>33965</v>
    </oc>
    <nc r="E79"/>
  </rcc>
  <rcc rId="17581" sId="2">
    <oc r="E80">
      <v>6790</v>
    </oc>
    <nc r="E80"/>
  </rcc>
  <rcc rId="17582" sId="2">
    <oc r="E81">
      <v>27490</v>
    </oc>
    <nc r="E81"/>
  </rcc>
  <rcc rId="17583" sId="2">
    <oc r="E82">
      <v>8930</v>
    </oc>
    <nc r="E82"/>
  </rcc>
  <rcc rId="17584" sId="2">
    <oc r="E84">
      <v>6960</v>
    </oc>
    <nc r="E84"/>
  </rcc>
  <rcc rId="17585" sId="2">
    <oc r="E85">
      <v>11065</v>
    </oc>
    <nc r="E85"/>
  </rcc>
  <rcc rId="17586" sId="2">
    <oc r="E86">
      <v>8245</v>
    </oc>
    <nc r="E86"/>
  </rcc>
  <rcc rId="17587" sId="2">
    <oc r="E87">
      <v>33125</v>
    </oc>
    <nc r="E87"/>
  </rcc>
  <rcc rId="17588" sId="2">
    <oc r="E88">
      <v>34580</v>
    </oc>
    <nc r="E88"/>
  </rcc>
  <rcc rId="17589" sId="2">
    <oc r="E89">
      <v>18160</v>
    </oc>
    <nc r="E89"/>
  </rcc>
  <rcc rId="17590" sId="2">
    <oc r="E90">
      <v>66315</v>
    </oc>
    <nc r="E90"/>
  </rcc>
  <rcc rId="17591" sId="2">
    <oc r="E91">
      <v>58460</v>
    </oc>
    <nc r="E91"/>
  </rcc>
  <rcc rId="17592" sId="2">
    <oc r="E92">
      <v>11715</v>
    </oc>
    <nc r="E92"/>
  </rcc>
  <rcc rId="17593" sId="2">
    <oc r="E93">
      <v>11410</v>
    </oc>
    <nc r="E93"/>
  </rcc>
  <rcc rId="17594" sId="2">
    <oc r="E94">
      <v>655</v>
    </oc>
    <nc r="E94"/>
  </rcc>
  <rcc rId="17595" sId="2">
    <oc r="E95">
      <v>34480</v>
    </oc>
    <nc r="E95"/>
  </rcc>
  <rcc rId="17596" sId="2">
    <oc r="E96">
      <v>12610</v>
    </oc>
    <nc r="E96"/>
  </rcc>
  <rcc rId="17597" sId="2">
    <oc r="E97">
      <v>40190</v>
    </oc>
    <nc r="E97"/>
  </rcc>
  <rcc rId="17598" sId="2">
    <oc r="E98">
      <v>23860</v>
    </oc>
    <nc r="E98"/>
  </rcc>
  <rcc rId="17599" sId="2">
    <oc r="E99">
      <v>8500</v>
    </oc>
    <nc r="E99"/>
  </rcc>
  <rcc rId="17600" sId="2">
    <oc r="E100">
      <v>11830</v>
    </oc>
    <nc r="E100"/>
  </rcc>
  <rcc rId="17601" sId="2">
    <oc r="E101">
      <v>3895</v>
    </oc>
    <nc r="E101"/>
  </rcc>
  <rcc rId="17602" sId="2">
    <oc r="E102">
      <v>12135</v>
    </oc>
    <nc r="E102"/>
  </rcc>
  <rcc rId="17603" sId="2">
    <oc r="E103">
      <v>50345</v>
    </oc>
    <nc r="E103"/>
  </rcc>
  <rcc rId="17604" sId="2">
    <oc r="E104">
      <v>5965</v>
    </oc>
    <nc r="E104"/>
  </rcc>
  <rcc rId="17605" sId="2">
    <oc r="E105">
      <v>20685</v>
    </oc>
    <nc r="E105"/>
  </rcc>
  <rcc rId="17606" sId="2">
    <oc r="E106">
      <v>20245</v>
    </oc>
    <nc r="E106"/>
  </rcc>
  <rcc rId="17607" sId="2">
    <oc r="E107">
      <v>86725</v>
    </oc>
    <nc r="E107"/>
  </rcc>
  <rcc rId="17608" sId="2">
    <oc r="E108">
      <v>11055</v>
    </oc>
    <nc r="E108"/>
  </rcc>
  <rcc rId="17609" sId="2">
    <oc r="E109">
      <v>28110</v>
    </oc>
    <nc r="E109"/>
  </rcc>
  <rcc rId="17610" sId="2">
    <oc r="E110">
      <v>18025</v>
    </oc>
    <nc r="E110"/>
  </rcc>
  <rcc rId="17611" sId="2">
    <oc r="E111">
      <v>8300</v>
    </oc>
    <nc r="E111"/>
  </rcc>
  <rcc rId="17612" sId="2">
    <oc r="E112">
      <v>22895</v>
    </oc>
    <nc r="E112"/>
  </rcc>
  <rcc rId="17613" sId="2">
    <oc r="E113">
      <v>16670</v>
    </oc>
    <nc r="E113"/>
  </rcc>
  <rcc rId="17614" sId="2">
    <oc r="E114">
      <v>54845</v>
    </oc>
    <nc r="E114"/>
  </rcc>
  <rcc rId="17615" sId="2">
    <oc r="E115">
      <v>14495</v>
    </oc>
    <nc r="E115"/>
  </rcc>
  <rcc rId="17616" sId="2">
    <oc r="E116">
      <v>47175</v>
    </oc>
    <nc r="E116"/>
  </rcc>
  <rcc rId="17617" sId="2">
    <oc r="E117">
      <v>19575</v>
    </oc>
    <nc r="E117"/>
  </rcc>
  <rcc rId="17618" sId="2">
    <oc r="E118">
      <v>7330</v>
    </oc>
    <nc r="E118"/>
  </rcc>
  <rcc rId="17619" sId="3">
    <oc r="D7">
      <v>11845</v>
    </oc>
    <nc r="D7">
      <v>12000</v>
    </nc>
  </rcc>
  <rcc rId="17620" sId="3">
    <oc r="D8">
      <v>210</v>
    </oc>
    <nc r="D8">
      <v>265</v>
    </nc>
  </rcc>
  <rcc rId="17621" sId="3">
    <oc r="D9">
      <v>14195</v>
    </oc>
    <nc r="D9">
      <v>14295</v>
    </nc>
  </rcc>
  <rcc rId="17622" sId="3">
    <oc r="D10">
      <v>12125</v>
    </oc>
    <nc r="D10">
      <v>12285</v>
    </nc>
  </rcc>
  <rcc rId="17623" sId="3">
    <oc r="D11">
      <v>825</v>
    </oc>
    <nc r="D11">
      <v>835</v>
    </nc>
  </rcc>
  <rcc rId="17624" sId="3">
    <oc r="D12">
      <v>27405</v>
    </oc>
    <nc r="D12">
      <v>27505</v>
    </nc>
  </rcc>
  <rcc rId="17625" sId="3">
    <oc r="D13">
      <v>8395</v>
    </oc>
    <nc r="D13">
      <v>8615</v>
    </nc>
  </rcc>
  <rcc rId="17626" sId="3">
    <oc r="D14">
      <v>16330</v>
    </oc>
    <nc r="D14">
      <v>16525</v>
    </nc>
  </rcc>
  <rcc rId="17627" sId="3">
    <oc r="D15">
      <v>1285</v>
    </oc>
    <nc r="D15">
      <v>1505</v>
    </nc>
  </rcc>
  <rcc rId="17628" sId="3">
    <oc r="D16">
      <v>76160</v>
    </oc>
    <nc r="D16">
      <v>76350</v>
    </nc>
  </rcc>
  <rcc rId="17629" sId="3">
    <oc r="D17">
      <v>34780</v>
    </oc>
    <nc r="D17">
      <v>35265</v>
    </nc>
  </rcc>
  <rcc rId="17630" sId="3">
    <oc r="D18">
      <v>13905</v>
    </oc>
    <nc r="D18">
      <v>13935</v>
    </nc>
  </rcc>
  <rcc rId="17631" sId="3">
    <oc r="D19">
      <v>146145</v>
    </oc>
    <nc r="D19">
      <v>146895</v>
    </nc>
  </rcc>
  <rcc rId="17632" sId="3">
    <oc r="D20">
      <v>5850</v>
    </oc>
    <nc r="D20">
      <v>5865</v>
    </nc>
  </rcc>
  <rcc rId="17633" sId="3">
    <oc r="D21">
      <v>10830</v>
    </oc>
    <nc r="D21">
      <v>10990</v>
    </nc>
  </rcc>
  <rcc rId="17634" sId="3">
    <oc r="D22">
      <v>11995</v>
    </oc>
    <nc r="D22">
      <v>12115</v>
    </nc>
  </rcc>
  <rcc rId="17635" sId="3">
    <oc r="D23">
      <v>37150</v>
    </oc>
    <nc r="D23">
      <v>37325</v>
    </nc>
  </rcc>
  <rcc rId="17636" sId="3">
    <oc r="D24">
      <v>50670</v>
    </oc>
    <nc r="D24">
      <v>50950</v>
    </nc>
  </rcc>
  <rcc rId="17637" sId="3">
    <oc r="D25">
      <v>11305</v>
    </oc>
    <nc r="D25">
      <v>11355</v>
    </nc>
  </rcc>
  <rcc rId="17638" sId="3">
    <oc r="D27">
      <v>18425</v>
    </oc>
    <nc r="D27">
      <v>19730</v>
    </nc>
  </rcc>
  <rcc rId="17639" sId="3">
    <oc r="D28">
      <v>29140</v>
    </oc>
    <nc r="D28">
      <v>29365</v>
    </nc>
  </rcc>
  <rcc rId="17640" sId="3">
    <oc r="D29">
      <v>30175</v>
    </oc>
    <nc r="D29">
      <v>30375</v>
    </nc>
  </rcc>
  <rcc rId="17641" sId="3">
    <oc r="D30">
      <v>27105</v>
    </oc>
    <nc r="D30">
      <v>27475</v>
    </nc>
  </rcc>
  <rcc rId="17642" sId="3">
    <oc r="D31">
      <v>58740</v>
    </oc>
    <nc r="D31">
      <v>59310</v>
    </nc>
  </rcc>
  <rcc rId="17643" sId="3">
    <oc r="E7">
      <v>12000</v>
    </oc>
    <nc r="E7"/>
  </rcc>
  <rcc rId="17644" sId="3">
    <oc r="E8">
      <v>265</v>
    </oc>
    <nc r="E8"/>
  </rcc>
  <rcc rId="17645" sId="3">
    <oc r="E9">
      <v>14295</v>
    </oc>
    <nc r="E9"/>
  </rcc>
  <rcc rId="17646" sId="3">
    <oc r="E10">
      <v>12285</v>
    </oc>
    <nc r="E10"/>
  </rcc>
  <rcc rId="17647" sId="3">
    <oc r="E11">
      <v>835</v>
    </oc>
    <nc r="E11"/>
  </rcc>
  <rcc rId="17648" sId="3">
    <oc r="E12">
      <v>27505</v>
    </oc>
    <nc r="E12"/>
  </rcc>
  <rcc rId="17649" sId="3">
    <oc r="E13">
      <v>8615</v>
    </oc>
    <nc r="E13"/>
  </rcc>
  <rcc rId="17650" sId="3">
    <oc r="E14">
      <v>16525</v>
    </oc>
    <nc r="E14"/>
  </rcc>
  <rcc rId="17651" sId="3">
    <oc r="E15">
      <v>1505</v>
    </oc>
    <nc r="E15"/>
  </rcc>
  <rcc rId="17652" sId="3">
    <oc r="E16">
      <v>76350</v>
    </oc>
    <nc r="E16"/>
  </rcc>
  <rcc rId="17653" sId="3">
    <oc r="E17">
      <v>35265</v>
    </oc>
    <nc r="E17"/>
  </rcc>
  <rcc rId="17654" sId="3">
    <oc r="E18">
      <v>13935</v>
    </oc>
    <nc r="E18"/>
  </rcc>
  <rcc rId="17655" sId="3">
    <oc r="E19">
      <v>146895</v>
    </oc>
    <nc r="E19"/>
  </rcc>
  <rcc rId="17656" sId="3">
    <oc r="E20">
      <v>5865</v>
    </oc>
    <nc r="E20"/>
  </rcc>
  <rcc rId="17657" sId="3">
    <oc r="E21">
      <v>10990</v>
    </oc>
    <nc r="E21"/>
  </rcc>
  <rcc rId="17658" sId="3">
    <oc r="E22">
      <v>12115</v>
    </oc>
    <nc r="E22"/>
  </rcc>
  <rcc rId="17659" sId="3">
    <oc r="E23">
      <v>37325</v>
    </oc>
    <nc r="E23"/>
  </rcc>
  <rcc rId="17660" sId="3">
    <oc r="E24">
      <v>50950</v>
    </oc>
    <nc r="E24"/>
  </rcc>
  <rcc rId="17661" sId="3">
    <oc r="E25">
      <v>11355</v>
    </oc>
    <nc r="E25"/>
  </rcc>
  <rcc rId="17662" sId="3">
    <oc r="E26">
      <v>15</v>
    </oc>
    <nc r="E26"/>
  </rcc>
  <rcc rId="17663" sId="3">
    <oc r="E27">
      <v>19730</v>
    </oc>
    <nc r="E27"/>
  </rcc>
  <rcc rId="17664" sId="3">
    <oc r="E28">
      <v>29365</v>
    </oc>
    <nc r="E28"/>
  </rcc>
  <rcc rId="17665" sId="3">
    <oc r="E29">
      <v>30375</v>
    </oc>
    <nc r="E29"/>
  </rcc>
  <rcc rId="17666" sId="3">
    <oc r="E30">
      <v>27475</v>
    </oc>
    <nc r="E30"/>
  </rcc>
  <rcc rId="17667" sId="3">
    <oc r="E31">
      <v>59310</v>
    </oc>
    <nc r="E31"/>
  </rcc>
  <rcc rId="17668" sId="4">
    <oc r="D7">
      <v>7850</v>
    </oc>
    <nc r="D7">
      <v>7890</v>
    </nc>
  </rcc>
  <rcc rId="17669" sId="4">
    <oc r="D8">
      <v>48855</v>
    </oc>
    <nc r="D8">
      <v>49160</v>
    </nc>
  </rcc>
  <rcc rId="17670" sId="4">
    <oc r="D9">
      <v>3615</v>
    </oc>
    <nc r="D9">
      <v>3760</v>
    </nc>
  </rcc>
  <rcc rId="17671" sId="4">
    <oc r="D10">
      <v>19185</v>
    </oc>
    <nc r="D10">
      <v>19510</v>
    </nc>
  </rcc>
  <rcc rId="17672" sId="4">
    <oc r="D11">
      <v>12295</v>
    </oc>
    <nc r="D11">
      <v>12410</v>
    </nc>
  </rcc>
  <rcc rId="17673" sId="4">
    <oc r="D12">
      <v>44415</v>
    </oc>
    <nc r="D12">
      <v>44580</v>
    </nc>
  </rcc>
  <rcc rId="17674" sId="4">
    <oc r="D13">
      <v>16275</v>
    </oc>
    <nc r="D13">
      <v>16425</v>
    </nc>
  </rcc>
  <rcc rId="17675" sId="4">
    <oc r="D14">
      <v>9075</v>
    </oc>
    <nc r="D14">
      <v>9110</v>
    </nc>
  </rcc>
  <rcc rId="17676" sId="4">
    <oc r="D15">
      <v>24100</v>
    </oc>
    <nc r="D15">
      <v>24405</v>
    </nc>
  </rcc>
  <rcc rId="17677" sId="4">
    <oc r="D16">
      <v>21105</v>
    </oc>
    <nc r="D16">
      <v>21630</v>
    </nc>
  </rcc>
  <rcc rId="17678" sId="4">
    <oc r="D17">
      <v>27830</v>
    </oc>
    <nc r="D17">
      <v>28070</v>
    </nc>
  </rcc>
  <rcc rId="17679" sId="4">
    <oc r="D18">
      <v>29375</v>
    </oc>
    <nc r="D18">
      <v>29705</v>
    </nc>
  </rcc>
  <rcc rId="17680" sId="4">
    <oc r="D19">
      <v>50190</v>
    </oc>
    <nc r="D19">
      <v>50510</v>
    </nc>
  </rcc>
  <rcc rId="17681" sId="4">
    <oc r="D20">
      <v>3220</v>
    </oc>
    <nc r="D20">
      <v>3335</v>
    </nc>
  </rcc>
  <rcc rId="17682" sId="4">
    <oc r="D21">
      <v>6435</v>
    </oc>
    <nc r="D21">
      <v>6660</v>
    </nc>
  </rcc>
  <rcc rId="17683" sId="4">
    <oc r="D22">
      <v>19545</v>
    </oc>
    <nc r="D22">
      <v>19805</v>
    </nc>
  </rcc>
  <rcc rId="17684" sId="4">
    <oc r="D23">
      <v>48785</v>
    </oc>
    <nc r="D23">
      <v>48805</v>
    </nc>
  </rcc>
  <rcc rId="17685" sId="4">
    <oc r="D24">
      <v>26700</v>
    </oc>
    <nc r="D24">
      <v>26985</v>
    </nc>
  </rcc>
  <rcc rId="17686" sId="4">
    <oc r="D25">
      <v>32450</v>
    </oc>
    <nc r="D25">
      <v>32610</v>
    </nc>
  </rcc>
  <rcc rId="17687" sId="4">
    <oc r="D26">
      <v>14535</v>
    </oc>
    <nc r="D26">
      <v>14785</v>
    </nc>
  </rcc>
  <rcc rId="17688" sId="4">
    <oc r="D27">
      <v>12825</v>
    </oc>
    <nc r="D27">
      <v>12960</v>
    </nc>
  </rcc>
  <rcc rId="17689" sId="4" odxf="1" dxf="1">
    <oc r="D28">
      <v>55790</v>
    </oc>
    <nc r="D28">
      <v>56075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7690" sId="4">
    <oc r="D29">
      <v>31565</v>
    </oc>
    <nc r="D29">
      <v>31860</v>
    </nc>
  </rcc>
  <rcc rId="17691" sId="4">
    <oc r="D30">
      <v>50785</v>
    </oc>
    <nc r="D30">
      <v>50830</v>
    </nc>
  </rcc>
  <rcc rId="17692" sId="4">
    <oc r="D31">
      <v>20195</v>
    </oc>
    <nc r="D31">
      <v>20240</v>
    </nc>
  </rcc>
  <rcc rId="17693" sId="4">
    <oc r="D32">
      <v>26510</v>
    </oc>
    <nc r="D32">
      <v>26820</v>
    </nc>
  </rcc>
  <rcc rId="17694" sId="4">
    <oc r="D33">
      <v>36985</v>
    </oc>
    <nc r="D33">
      <v>37135</v>
    </nc>
  </rcc>
  <rcc rId="17695" sId="4">
    <oc r="D34">
      <v>16060</v>
    </oc>
    <nc r="D34">
      <v>16370</v>
    </nc>
  </rcc>
  <rcc rId="17696" sId="4">
    <oc r="D35">
      <v>11365</v>
    </oc>
    <nc r="D35">
      <v>11405</v>
    </nc>
  </rcc>
  <rcc rId="17697" sId="4">
    <oc r="D36">
      <v>43220</v>
    </oc>
    <nc r="D36">
      <v>43610</v>
    </nc>
  </rcc>
  <rcc rId="17698" sId="4">
    <oc r="D37">
      <v>36700</v>
    </oc>
    <nc r="D37">
      <v>36915</v>
    </nc>
  </rcc>
  <rcc rId="17699" sId="4">
    <oc r="D38">
      <v>10055</v>
    </oc>
    <nc r="D38">
      <v>10285</v>
    </nc>
  </rcc>
  <rcc rId="17700" sId="4">
    <oc r="D39">
      <v>41565</v>
    </oc>
    <nc r="D39">
      <v>41645</v>
    </nc>
  </rcc>
  <rcc rId="17701" sId="4">
    <oc r="D40">
      <v>36105</v>
    </oc>
    <nc r="D40">
      <v>36255</v>
    </nc>
  </rcc>
  <rcc rId="17702" sId="4">
    <oc r="D41">
      <v>4225</v>
    </oc>
    <nc r="D41">
      <v>4230</v>
    </nc>
  </rcc>
  <rcc rId="17703" sId="4">
    <oc r="D42">
      <v>94960</v>
    </oc>
    <nc r="D42">
      <v>95385</v>
    </nc>
  </rcc>
  <rcc rId="17704" sId="4">
    <oc r="D43">
      <v>6155</v>
    </oc>
    <nc r="D43">
      <v>6430</v>
    </nc>
  </rcc>
  <rcc rId="17705" sId="4">
    <oc r="D44">
      <v>420</v>
    </oc>
    <nc r="D44">
      <v>565</v>
    </nc>
  </rcc>
  <rcc rId="17706" sId="4">
    <oc r="D45">
      <v>84835</v>
    </oc>
    <nc r="D45">
      <v>85105</v>
    </nc>
  </rcc>
  <rcc rId="17707" sId="4">
    <oc r="D46">
      <v>7525</v>
    </oc>
    <nc r="D46">
      <v>7545</v>
    </nc>
  </rcc>
  <rcc rId="17708" sId="4">
    <oc r="D47">
      <v>10055</v>
    </oc>
    <nc r="D47">
      <v>10165</v>
    </nc>
  </rcc>
  <rcc rId="17709" sId="4">
    <oc r="D48">
      <v>53160</v>
    </oc>
    <nc r="D48">
      <v>53385</v>
    </nc>
  </rcc>
  <rcc rId="17710" sId="4">
    <oc r="D49">
      <v>13080</v>
    </oc>
    <nc r="D49">
      <v>13245</v>
    </nc>
  </rcc>
  <rcc rId="17711" sId="4">
    <oc r="D50">
      <v>29880</v>
    </oc>
    <nc r="D50">
      <v>30125</v>
    </nc>
  </rcc>
  <rcc rId="17712" sId="4">
    <oc r="D51">
      <v>13300</v>
    </oc>
    <nc r="D51">
      <v>13530</v>
    </nc>
  </rcc>
  <rcc rId="17713" sId="4">
    <oc r="D52">
      <v>8825</v>
    </oc>
    <nc r="D52">
      <v>8925</v>
    </nc>
  </rcc>
  <rcc rId="17714" sId="4">
    <oc r="D53">
      <v>18345</v>
    </oc>
    <nc r="D53">
      <v>18480</v>
    </nc>
  </rcc>
  <rcc rId="17715" sId="4">
    <oc r="D54">
      <v>5355</v>
    </oc>
    <nc r="D54">
      <v>5420</v>
    </nc>
  </rcc>
  <rcc rId="17716" sId="4">
    <oc r="D55">
      <v>50575</v>
    </oc>
    <nc r="D55">
      <v>50860</v>
    </nc>
  </rcc>
  <rcc rId="17717" sId="4">
    <oc r="D56">
      <v>42320</v>
    </oc>
    <nc r="D56">
      <v>43235</v>
    </nc>
  </rcc>
  <rcc rId="17718" sId="4">
    <oc r="D57">
      <v>4940</v>
    </oc>
    <nc r="D57">
      <v>5015</v>
    </nc>
  </rcc>
  <rcc rId="17719" sId="4">
    <oc r="D58">
      <v>26615</v>
    </oc>
    <nc r="D58">
      <v>26850</v>
    </nc>
  </rcc>
  <rcc rId="17720" sId="4">
    <oc r="D59">
      <v>11220</v>
    </oc>
    <nc r="D59">
      <v>11390</v>
    </nc>
  </rcc>
  <rcc rId="17721" sId="4">
    <oc r="E7">
      <v>7890</v>
    </oc>
    <nc r="E7"/>
  </rcc>
  <rcc rId="17722" sId="4">
    <oc r="E8">
      <v>49160</v>
    </oc>
    <nc r="E8"/>
  </rcc>
  <rcc rId="17723" sId="4">
    <oc r="E9">
      <v>3760</v>
    </oc>
    <nc r="E9"/>
  </rcc>
  <rcc rId="17724" sId="4">
    <oc r="E10">
      <v>19510</v>
    </oc>
    <nc r="E10"/>
  </rcc>
  <rcc rId="17725" sId="4">
    <oc r="E11">
      <v>12410</v>
    </oc>
    <nc r="E11"/>
  </rcc>
  <rcc rId="17726" sId="4">
    <oc r="E12">
      <v>44580</v>
    </oc>
    <nc r="E12"/>
  </rcc>
  <rcc rId="17727" sId="4">
    <oc r="E13">
      <v>16425</v>
    </oc>
    <nc r="E13"/>
  </rcc>
  <rcc rId="17728" sId="4">
    <oc r="E14">
      <v>9110</v>
    </oc>
    <nc r="E14"/>
  </rcc>
  <rcc rId="17729" sId="4">
    <oc r="E15">
      <v>24405</v>
    </oc>
    <nc r="E15"/>
  </rcc>
  <rcc rId="17730" sId="4">
    <oc r="E16">
      <v>21630</v>
    </oc>
    <nc r="E16"/>
  </rcc>
  <rcc rId="17731" sId="4">
    <oc r="E17">
      <v>28070</v>
    </oc>
    <nc r="E17"/>
  </rcc>
  <rcc rId="17732" sId="4">
    <oc r="E18">
      <v>29705</v>
    </oc>
    <nc r="E18"/>
  </rcc>
  <rcc rId="17733" sId="4">
    <oc r="E19">
      <v>50510</v>
    </oc>
    <nc r="E19"/>
  </rcc>
  <rcc rId="17734" sId="4">
    <oc r="E20">
      <v>3335</v>
    </oc>
    <nc r="E20"/>
  </rcc>
  <rcc rId="17735" sId="4">
    <oc r="E21">
      <v>6660</v>
    </oc>
    <nc r="E21"/>
  </rcc>
  <rcc rId="17736" sId="4">
    <oc r="E22">
      <v>19805</v>
    </oc>
    <nc r="E22"/>
  </rcc>
  <rcc rId="17737" sId="4">
    <oc r="E23">
      <v>48805</v>
    </oc>
    <nc r="E23"/>
  </rcc>
  <rcc rId="17738" sId="4">
    <oc r="E24">
      <v>26985</v>
    </oc>
    <nc r="E24"/>
  </rcc>
  <rcc rId="17739" sId="4">
    <oc r="E25">
      <v>32610</v>
    </oc>
    <nc r="E25"/>
  </rcc>
  <rcc rId="17740" sId="4">
    <oc r="E26">
      <v>14785</v>
    </oc>
    <nc r="E26"/>
  </rcc>
  <rcc rId="17741" sId="4">
    <oc r="E27">
      <v>12960</v>
    </oc>
    <nc r="E27"/>
  </rcc>
  <rcc rId="17742" sId="4">
    <oc r="E28">
      <v>56075</v>
    </oc>
    <nc r="E28"/>
  </rcc>
  <rcc rId="17743" sId="4">
    <oc r="E29">
      <v>31860</v>
    </oc>
    <nc r="E29"/>
  </rcc>
  <rcc rId="17744" sId="4">
    <oc r="E30">
      <v>50830</v>
    </oc>
    <nc r="E30"/>
  </rcc>
  <rcc rId="17745" sId="4">
    <oc r="E31">
      <v>20240</v>
    </oc>
    <nc r="E31"/>
  </rcc>
  <rcc rId="17746" sId="4">
    <oc r="E32">
      <v>26820</v>
    </oc>
    <nc r="E32"/>
  </rcc>
  <rcc rId="17747" sId="4">
    <oc r="E33">
      <v>37135</v>
    </oc>
    <nc r="E33"/>
  </rcc>
  <rcc rId="17748" sId="4">
    <oc r="E34">
      <v>16370</v>
    </oc>
    <nc r="E34"/>
  </rcc>
  <rcc rId="17749" sId="4">
    <oc r="E35">
      <v>11405</v>
    </oc>
    <nc r="E35"/>
  </rcc>
  <rcc rId="17750" sId="4">
    <oc r="E36">
      <v>43610</v>
    </oc>
    <nc r="E36"/>
  </rcc>
  <rcc rId="17751" sId="4">
    <oc r="E37">
      <v>36915</v>
    </oc>
    <nc r="E37"/>
  </rcc>
  <rcc rId="17752" sId="4">
    <oc r="E38">
      <v>10285</v>
    </oc>
    <nc r="E38"/>
  </rcc>
  <rcc rId="17753" sId="4">
    <oc r="E39">
      <v>41645</v>
    </oc>
    <nc r="E39"/>
  </rcc>
  <rcc rId="17754" sId="4">
    <oc r="E40">
      <v>36255</v>
    </oc>
    <nc r="E40"/>
  </rcc>
  <rcc rId="17755" sId="4">
    <oc r="E41">
      <v>4230</v>
    </oc>
    <nc r="E41"/>
  </rcc>
  <rcc rId="17756" sId="4">
    <oc r="E42">
      <v>95385</v>
    </oc>
    <nc r="E42"/>
  </rcc>
  <rcc rId="17757" sId="4">
    <oc r="E43">
      <v>6430</v>
    </oc>
    <nc r="E43"/>
  </rcc>
  <rcc rId="17758" sId="4">
    <oc r="E44">
      <v>565</v>
    </oc>
    <nc r="E44"/>
  </rcc>
  <rcc rId="17759" sId="4">
    <oc r="E45">
      <v>85105</v>
    </oc>
    <nc r="E45"/>
  </rcc>
  <rcc rId="17760" sId="4">
    <oc r="E46">
      <v>7545</v>
    </oc>
    <nc r="E46"/>
  </rcc>
  <rcc rId="17761" sId="4">
    <oc r="E47">
      <v>10165</v>
    </oc>
    <nc r="E47"/>
  </rcc>
  <rcc rId="17762" sId="4">
    <oc r="E48">
      <v>53385</v>
    </oc>
    <nc r="E48"/>
  </rcc>
  <rcc rId="17763" sId="4">
    <oc r="E49">
      <v>13245</v>
    </oc>
    <nc r="E49"/>
  </rcc>
  <rcc rId="17764" sId="4">
    <oc r="E50">
      <v>30125</v>
    </oc>
    <nc r="E50"/>
  </rcc>
  <rcc rId="17765" sId="4">
    <oc r="E51">
      <v>13530</v>
    </oc>
    <nc r="E51"/>
  </rcc>
  <rcc rId="17766" sId="4">
    <oc r="E52">
      <v>8925</v>
    </oc>
    <nc r="E52"/>
  </rcc>
  <rcc rId="17767" sId="4">
    <oc r="E53">
      <v>18480</v>
    </oc>
    <nc r="E53"/>
  </rcc>
  <rcc rId="17768" sId="4">
    <oc r="E54">
      <v>5420</v>
    </oc>
    <nc r="E54"/>
  </rcc>
  <rcc rId="17769" sId="4">
    <oc r="E55">
      <v>50860</v>
    </oc>
    <nc r="E55"/>
  </rcc>
  <rcc rId="17770" sId="4">
    <oc r="E56">
      <v>43235</v>
    </oc>
    <nc r="E56"/>
  </rcc>
  <rcc rId="17771" sId="4">
    <oc r="E57">
      <v>5015</v>
    </oc>
    <nc r="E57"/>
  </rcc>
  <rcc rId="17772" sId="4">
    <oc r="E58">
      <v>26850</v>
    </oc>
    <nc r="E58"/>
  </rcc>
  <rcc rId="17773" sId="4">
    <oc r="E59">
      <v>11390</v>
    </oc>
    <nc r="E59"/>
  </rcc>
  <rcc rId="17774" sId="4">
    <oc r="E2" t="inlineStr">
      <is>
        <t>Октябрь</t>
      </is>
    </oc>
    <nc r="E2" t="inlineStr">
      <is>
        <t>Ноябрь</t>
      </is>
    </nc>
  </rcc>
  <rcc rId="17775" sId="3">
    <oc r="E2" t="inlineStr">
      <is>
        <t>Октябрь</t>
      </is>
    </oc>
    <nc r="E2" t="inlineStr">
      <is>
        <t>Ноябрь</t>
      </is>
    </nc>
  </rcc>
  <rcc rId="17776" sId="5">
    <oc r="E2" t="inlineStr">
      <is>
        <t>Октябрь</t>
      </is>
    </oc>
    <nc r="E2" t="inlineStr">
      <is>
        <t>Ноябрь</t>
      </is>
    </nc>
  </rcc>
  <rcc rId="17777" sId="5">
    <oc r="D6">
      <v>12740</v>
    </oc>
    <nc r="D6">
      <v>12845</v>
    </nc>
  </rcc>
  <rcc rId="17778" sId="5">
    <oc r="D7">
      <v>5160</v>
    </oc>
    <nc r="D7">
      <v>5205</v>
    </nc>
  </rcc>
  <rcc rId="17779" sId="5">
    <oc r="D8">
      <v>11415</v>
    </oc>
    <nc r="D8">
      <v>11470</v>
    </nc>
  </rcc>
  <rcc rId="17780" sId="5">
    <oc r="D9">
      <v>8290</v>
    </oc>
    <nc r="D9">
      <v>8520</v>
    </nc>
  </rcc>
  <rcc rId="17781" sId="5">
    <oc r="D10">
      <v>17500</v>
    </oc>
    <nc r="D10">
      <v>17725</v>
    </nc>
  </rcc>
  <rcc rId="17782" sId="5">
    <oc r="D11">
      <v>45090</v>
    </oc>
    <nc r="D11">
      <v>45145</v>
    </nc>
  </rcc>
  <rcc rId="17783" sId="5">
    <oc r="D12">
      <v>16810</v>
    </oc>
    <nc r="D12">
      <v>17155</v>
    </nc>
  </rcc>
  <rcc rId="17784" sId="5">
    <oc r="D13">
      <v>12610</v>
    </oc>
    <nc r="D13">
      <v>12715</v>
    </nc>
  </rcc>
  <rcc rId="17785" sId="5">
    <oc r="D14">
      <v>68550</v>
    </oc>
    <nc r="D14">
      <v>68785</v>
    </nc>
  </rcc>
  <rcc rId="17786" sId="5">
    <oc r="D15">
      <v>19570</v>
    </oc>
    <nc r="D15">
      <v>19760</v>
    </nc>
  </rcc>
  <rcc rId="17787" sId="5">
    <oc r="D16">
      <v>5315</v>
    </oc>
    <nc r="D16">
      <v>5475</v>
    </nc>
  </rcc>
  <rcc rId="17788" sId="5">
    <oc r="D17">
      <v>31830</v>
    </oc>
    <nc r="D17">
      <v>32065</v>
    </nc>
  </rcc>
  <rcc rId="17789" sId="5">
    <oc r="D18">
      <v>16085</v>
    </oc>
    <nc r="D18">
      <v>16330</v>
    </nc>
  </rcc>
  <rcc rId="17790" sId="5">
    <oc r="D19">
      <v>10275</v>
    </oc>
    <nc r="D19">
      <v>10640</v>
    </nc>
  </rcc>
  <rcc rId="17791" sId="5">
    <oc r="D20">
      <v>49315</v>
    </oc>
    <nc r="D20">
      <v>49845</v>
    </nc>
  </rcc>
  <rcc rId="17792" sId="5">
    <oc r="D21">
      <v>68300</v>
    </oc>
    <nc r="D21">
      <v>68745</v>
    </nc>
  </rcc>
  <rcc rId="17793" sId="5">
    <oc r="D22">
      <v>49285</v>
    </oc>
    <nc r="D22">
      <v>49725</v>
    </nc>
  </rcc>
  <rcc rId="17794" sId="5">
    <oc r="D23">
      <v>10040</v>
    </oc>
    <nc r="D23">
      <v>10230</v>
    </nc>
  </rcc>
  <rcc rId="17795" sId="5">
    <oc r="D24">
      <v>6860</v>
    </oc>
    <nc r="D24">
      <v>6940</v>
    </nc>
  </rcc>
  <rcc rId="17796" sId="5">
    <oc r="D25">
      <v>14405</v>
    </oc>
    <nc r="D25">
      <v>14430</v>
    </nc>
  </rcc>
  <rcc rId="17797" sId="5">
    <oc r="D26">
      <v>8370</v>
    </oc>
    <nc r="D26">
      <v>8450</v>
    </nc>
  </rcc>
  <rcc rId="17798" sId="5">
    <oc r="D27">
      <v>1405</v>
    </oc>
    <nc r="D27">
      <v>1800</v>
    </nc>
  </rcc>
  <rcc rId="17799" sId="5">
    <oc r="D28">
      <v>4810</v>
    </oc>
    <nc r="D28">
      <v>5045</v>
    </nc>
  </rcc>
  <rcc rId="17800" sId="5">
    <oc r="D29">
      <v>17675</v>
    </oc>
    <nc r="D29">
      <v>18085</v>
    </nc>
  </rcc>
  <rcc rId="17801" sId="5">
    <oc r="D30">
      <v>59160</v>
    </oc>
    <nc r="D30">
      <v>59355</v>
    </nc>
  </rcc>
  <rcc rId="17802" sId="5">
    <oc r="D31">
      <v>17835</v>
    </oc>
    <nc r="D31">
      <v>18075</v>
    </nc>
  </rcc>
  <rcc rId="17803" sId="5">
    <oc r="D32">
      <v>17630</v>
    </oc>
    <nc r="D32">
      <v>17785</v>
    </nc>
  </rcc>
  <rcc rId="17804" sId="5">
    <oc r="D33">
      <v>53990</v>
    </oc>
    <nc r="D33">
      <v>54125</v>
    </nc>
  </rcc>
  <rcc rId="17805" sId="5">
    <oc r="D34">
      <v>12525</v>
    </oc>
    <nc r="D34">
      <v>12625</v>
    </nc>
  </rcc>
  <rcc rId="17806" sId="5">
    <oc r="D35">
      <v>9925</v>
    </oc>
    <nc r="D35">
      <v>9990</v>
    </nc>
  </rcc>
  <rcc rId="17807" sId="5">
    <oc r="D36">
      <v>66940</v>
    </oc>
    <nc r="D36">
      <v>67235</v>
    </nc>
  </rcc>
  <rcc rId="17808" sId="5">
    <oc r="D37">
      <v>24770</v>
    </oc>
    <nc r="D37">
      <v>24995</v>
    </nc>
  </rcc>
  <rcc rId="17809" sId="5">
    <oc r="D38">
      <v>88315</v>
    </oc>
    <nc r="D38">
      <v>88630</v>
    </nc>
  </rcc>
  <rcc rId="17810" sId="5">
    <oc r="D39">
      <v>10555</v>
    </oc>
    <nc r="D39">
      <v>10785</v>
    </nc>
  </rcc>
  <rcc rId="17811" sId="5">
    <oc r="D40">
      <v>62970</v>
    </oc>
    <nc r="D40">
      <v>63145</v>
    </nc>
  </rcc>
  <rcc rId="17812" sId="5">
    <oc r="D41">
      <v>17050</v>
    </oc>
    <nc r="D41">
      <v>17270</v>
    </nc>
  </rcc>
  <rcc rId="17813" sId="5">
    <oc r="D42">
      <v>104940</v>
    </oc>
    <nc r="D42">
      <v>105250</v>
    </nc>
  </rcc>
  <rcc rId="17814" sId="5">
    <oc r="D43">
      <v>12270</v>
    </oc>
    <nc r="D43">
      <v>12520</v>
    </nc>
  </rcc>
  <rcc rId="17815" sId="5">
    <oc r="D44">
      <v>23005</v>
    </oc>
    <nc r="D44">
      <v>23290</v>
    </nc>
  </rcc>
  <rcc rId="17816" sId="5">
    <oc r="D45">
      <v>18545</v>
    </oc>
    <nc r="D45">
      <v>18680</v>
    </nc>
  </rcc>
  <rcc rId="17817" sId="5">
    <oc r="D46">
      <v>30575</v>
    </oc>
    <nc r="D46">
      <v>30660</v>
    </nc>
  </rcc>
  <rcc rId="17818" sId="5">
    <oc r="D47">
      <v>8135</v>
    </oc>
    <nc r="D47">
      <v>8355</v>
    </nc>
  </rcc>
  <rcc rId="17819" sId="5">
    <oc r="D48">
      <v>24175</v>
    </oc>
    <nc r="D48">
      <v>24265</v>
    </nc>
  </rcc>
  <rcc rId="17820" sId="5">
    <oc r="D49">
      <v>32580</v>
    </oc>
    <nc r="D49">
      <v>32865</v>
    </nc>
  </rcc>
  <rcc rId="17821" sId="5">
    <oc r="D50">
      <v>18050</v>
    </oc>
    <nc r="D50">
      <v>18205</v>
    </nc>
  </rcc>
  <rcc rId="17822" sId="5">
    <oc r="D52">
      <v>20450</v>
    </oc>
    <nc r="D52">
      <v>20640</v>
    </nc>
  </rcc>
  <rcc rId="17823" sId="5">
    <oc r="D53">
      <v>35755</v>
    </oc>
    <nc r="D53">
      <v>35840</v>
    </nc>
  </rcc>
  <rcc rId="17824" sId="5">
    <oc r="D54">
      <v>38510</v>
    </oc>
    <nc r="D54">
      <v>38900</v>
    </nc>
  </rcc>
  <rcc rId="17825" sId="5">
    <oc r="D55">
      <v>5910</v>
    </oc>
    <nc r="D55">
      <v>6130</v>
    </nc>
  </rcc>
  <rcc rId="17826" sId="5">
    <oc r="D56">
      <v>253550</v>
    </oc>
    <nc r="D56">
      <v>254340</v>
    </nc>
  </rcc>
  <rcc rId="17827" sId="5">
    <oc r="D57">
      <v>31305</v>
    </oc>
    <nc r="D57">
      <v>31350</v>
    </nc>
  </rcc>
  <rcc rId="17828" sId="5">
    <oc r="D58">
      <v>3850</v>
    </oc>
    <nc r="D58">
      <v>4355</v>
    </nc>
  </rcc>
  <rcc rId="17829" sId="5">
    <oc r="D59">
      <v>65850</v>
    </oc>
    <nc r="D59">
      <v>65940</v>
    </nc>
  </rcc>
  <rcc rId="17830" sId="5">
    <oc r="D61">
      <v>2765</v>
    </oc>
    <nc r="D61">
      <v>2880</v>
    </nc>
  </rcc>
  <rcc rId="17831" sId="5">
    <oc r="D62">
      <v>7630</v>
    </oc>
    <nc r="D62">
      <v>7725</v>
    </nc>
  </rcc>
  <rcc rId="17832" sId="5">
    <oc r="D64">
      <v>17590</v>
    </oc>
    <nc r="D64">
      <v>17785</v>
    </nc>
  </rcc>
  <rcc rId="17833" sId="5">
    <oc r="D65">
      <v>5785</v>
    </oc>
    <nc r="D65">
      <v>5900</v>
    </nc>
  </rcc>
  <rcc rId="17834" sId="5">
    <oc r="D66">
      <v>21265</v>
    </oc>
    <nc r="D66">
      <v>21445</v>
    </nc>
  </rcc>
  <rcc rId="17835" sId="5">
    <oc r="D67">
      <v>24155</v>
    </oc>
    <nc r="D67">
      <v>24705</v>
    </nc>
  </rcc>
  <rcc rId="17836" sId="5">
    <oc r="D68">
      <v>5140</v>
    </oc>
    <nc r="D68">
      <v>5220</v>
    </nc>
  </rcc>
  <rcc rId="17837" sId="5">
    <oc r="D70">
      <v>20050</v>
    </oc>
    <nc r="D70">
      <v>20115</v>
    </nc>
  </rcc>
  <rcc rId="17838" sId="5">
    <oc r="D71">
      <v>34415</v>
    </oc>
    <nc r="D71">
      <v>34600</v>
    </nc>
  </rcc>
  <rcc rId="17839" sId="5">
    <oc r="D72">
      <v>31105</v>
    </oc>
    <nc r="D72">
      <v>31315</v>
    </nc>
  </rcc>
  <rcc rId="17840" sId="5">
    <oc r="D73">
      <v>3110</v>
    </oc>
    <nc r="D73">
      <v>3140</v>
    </nc>
  </rcc>
  <rcc rId="17841" sId="5">
    <oc r="D74">
      <v>4155</v>
    </oc>
    <nc r="D74">
      <v>4310</v>
    </nc>
  </rcc>
  <rcc rId="17842" sId="5">
    <oc r="D76">
      <v>51755</v>
    </oc>
    <nc r="D76">
      <v>52380</v>
    </nc>
  </rcc>
  <rcc rId="17843" sId="5">
    <oc r="D77">
      <v>10975</v>
    </oc>
    <nc r="D77">
      <v>11145</v>
    </nc>
  </rcc>
  <rcc rId="17844" sId="5">
    <oc r="D78">
      <v>10960</v>
    </oc>
    <nc r="D78">
      <v>11040</v>
    </nc>
  </rcc>
  <rcc rId="17845" sId="5">
    <oc r="D79">
      <v>6935</v>
    </oc>
    <nc r="D79">
      <v>7130</v>
    </nc>
  </rcc>
  <rcc rId="17846" sId="5">
    <oc r="D80">
      <v>5340</v>
    </oc>
    <nc r="D80">
      <v>5540</v>
    </nc>
  </rcc>
  <rcc rId="17847" sId="5">
    <oc r="D81">
      <v>9765</v>
    </oc>
    <nc r="D81">
      <v>9850</v>
    </nc>
  </rcc>
  <rcc rId="17848" sId="5">
    <oc r="D82">
      <v>1695</v>
    </oc>
    <nc r="D82">
      <v>1750</v>
    </nc>
  </rcc>
  <rcc rId="17849" sId="5">
    <oc r="D83">
      <v>14910</v>
    </oc>
    <nc r="D83">
      <v>14960</v>
    </nc>
  </rcc>
  <rcc rId="17850" sId="5">
    <oc r="D85">
      <v>24895</v>
    </oc>
    <nc r="D85">
      <v>24985</v>
    </nc>
  </rcc>
  <rcc rId="17851" sId="5">
    <oc r="D86">
      <v>26645</v>
    </oc>
    <nc r="D86">
      <v>26715</v>
    </nc>
  </rcc>
  <rcc rId="17852" sId="5">
    <oc r="D87">
      <v>8240</v>
    </oc>
    <nc r="D87">
      <v>8290</v>
    </nc>
  </rcc>
  <rcc rId="17853" sId="5">
    <oc r="D88">
      <v>2955</v>
    </oc>
    <nc r="D88">
      <v>2960</v>
    </nc>
  </rcc>
  <rcc rId="17854" sId="5">
    <oc r="D89">
      <v>29440</v>
    </oc>
    <nc r="D89">
      <v>30290</v>
    </nc>
  </rcc>
  <rcc rId="17855" sId="5">
    <oc r="D90">
      <v>26615</v>
    </oc>
    <nc r="D90">
      <v>26665</v>
    </nc>
  </rcc>
  <rcc rId="17856" sId="5">
    <oc r="D91">
      <v>62250</v>
    </oc>
    <nc r="D91">
      <v>62795</v>
    </nc>
  </rcc>
  <rcc rId="17857" sId="5">
    <oc r="D92">
      <v>39125</v>
    </oc>
    <nc r="D92">
      <v>39215</v>
    </nc>
  </rcc>
  <rcc rId="17858" sId="5">
    <oc r="D94">
      <v>14930</v>
    </oc>
    <nc r="D94">
      <v>15030</v>
    </nc>
  </rcc>
  <rcc rId="17859" sId="5">
    <oc r="D95">
      <v>17715</v>
    </oc>
    <nc r="D95">
      <v>17945</v>
    </nc>
  </rcc>
  <rcc rId="17860" sId="5">
    <oc r="D96">
      <v>6240</v>
    </oc>
    <nc r="D96">
      <v>6930</v>
    </nc>
  </rcc>
  <rcc rId="17861" sId="5">
    <oc r="D97">
      <v>31615</v>
    </oc>
    <nc r="D97">
      <v>31900</v>
    </nc>
  </rcc>
  <rcc rId="17862" sId="5">
    <oc r="D98">
      <v>7465</v>
    </oc>
    <nc r="D98">
      <v>7590</v>
    </nc>
  </rcc>
  <rcc rId="17863" sId="5">
    <oc r="D99">
      <v>41115</v>
    </oc>
    <nc r="D99">
      <v>41405</v>
    </nc>
  </rcc>
  <rcc rId="17864" sId="5">
    <oc r="D100">
      <v>29105</v>
    </oc>
    <nc r="D100">
      <v>29320</v>
    </nc>
  </rcc>
  <rcc rId="17865" sId="5">
    <oc r="D101">
      <v>27165</v>
    </oc>
    <nc r="D101">
      <v>27670</v>
    </nc>
  </rcc>
  <rcc rId="17866" sId="5">
    <oc r="D102">
      <v>14690</v>
    </oc>
    <nc r="D102">
      <v>15040</v>
    </nc>
  </rcc>
  <rcc rId="17867" sId="5">
    <oc r="D103">
      <v>13145</v>
    </oc>
    <nc r="D103">
      <v>13325</v>
    </nc>
  </rcc>
  <rcc rId="17868" sId="5">
    <oc r="D104">
      <v>22820</v>
    </oc>
    <nc r="D104">
      <v>22955</v>
    </nc>
  </rcc>
  <rcc rId="17869" sId="5">
    <oc r="D105">
      <v>3180</v>
    </oc>
    <nc r="D105">
      <v>3300</v>
    </nc>
  </rcc>
  <rcc rId="17870" sId="5">
    <oc r="D106">
      <v>7980</v>
    </oc>
    <nc r="D106">
      <v>8130</v>
    </nc>
  </rcc>
  <rcc rId="17871" sId="5">
    <oc r="D108">
      <v>95845</v>
    </oc>
    <nc r="D108">
      <v>96110</v>
    </nc>
  </rcc>
  <rcc rId="17872" sId="5">
    <oc r="D110">
      <v>10615</v>
    </oc>
    <nc r="D110">
      <v>11120</v>
    </nc>
  </rcc>
  <rcc rId="17873" sId="5">
    <oc r="D111">
      <v>22845</v>
    </oc>
    <nc r="D111">
      <v>23310</v>
    </nc>
  </rcc>
  <rcc rId="17874" sId="5">
    <oc r="D112">
      <v>4145</v>
    </oc>
    <nc r="D112">
      <v>4300</v>
    </nc>
  </rcc>
  <rcc rId="17875" sId="5">
    <oc r="D113">
      <v>18045</v>
    </oc>
    <nc r="D113">
      <v>18300</v>
    </nc>
  </rcc>
  <rcc rId="17876" sId="5">
    <oc r="D114">
      <v>9965</v>
    </oc>
    <nc r="D114">
      <v>10190</v>
    </nc>
  </rcc>
  <rcc rId="17877" sId="5">
    <oc r="D115">
      <v>45115</v>
    </oc>
    <nc r="D115">
      <v>45360</v>
    </nc>
  </rcc>
  <rcc rId="17878" sId="5">
    <oc r="D116">
      <v>34755</v>
    </oc>
    <nc r="D116">
      <v>34820</v>
    </nc>
  </rcc>
  <rcc rId="17879" sId="5">
    <oc r="D117">
      <v>94225</v>
    </oc>
    <nc r="D117">
      <v>94455</v>
    </nc>
  </rcc>
  <rcc rId="17880" sId="5">
    <oc r="D118">
      <v>37385</v>
    </oc>
    <nc r="D118">
      <v>37690</v>
    </nc>
  </rcc>
  <rcc rId="17881" sId="5">
    <oc r="D119">
      <v>970</v>
    </oc>
    <nc r="D119">
      <v>1075</v>
    </nc>
  </rcc>
  <rcc rId="17882" sId="5">
    <oc r="D120">
      <v>85120</v>
    </oc>
    <nc r="D120">
      <v>85360</v>
    </nc>
  </rcc>
  <rcc rId="17883" sId="5">
    <oc r="D121">
      <v>81965</v>
    </oc>
    <nc r="D121">
      <v>82200</v>
    </nc>
  </rcc>
  <rcc rId="17884" sId="5">
    <oc r="D122">
      <v>15060</v>
    </oc>
    <nc r="D122">
      <v>15205</v>
    </nc>
  </rcc>
  <rcc rId="17885" sId="5">
    <oc r="D123">
      <v>4625</v>
    </oc>
    <nc r="D123">
      <v>4690</v>
    </nc>
  </rcc>
  <rcc rId="17886" sId="5">
    <oc r="D124">
      <v>7415</v>
    </oc>
    <nc r="D124">
      <v>7585</v>
    </nc>
  </rcc>
  <rcc rId="17887" sId="5">
    <oc r="D125">
      <v>8760</v>
    </oc>
    <nc r="D125">
      <v>8900</v>
    </nc>
  </rcc>
  <rcc rId="17888" sId="5">
    <oc r="D126">
      <v>29220</v>
    </oc>
    <nc r="D126">
      <v>29480</v>
    </nc>
  </rcc>
  <rcc rId="17889" sId="5">
    <oc r="D127">
      <v>55725</v>
    </oc>
    <nc r="D127">
      <v>56260</v>
    </nc>
  </rcc>
  <rcc rId="17890" sId="5">
    <oc r="D128">
      <v>6570</v>
    </oc>
    <nc r="D128">
      <v>6840</v>
    </nc>
  </rcc>
  <rcc rId="17891" sId="5">
    <oc r="D129">
      <v>14660</v>
    </oc>
    <nc r="D129">
      <v>14800</v>
    </nc>
  </rcc>
  <rcc rId="17892" sId="5">
    <oc r="D130">
      <v>10220</v>
    </oc>
    <nc r="D130">
      <v>10495</v>
    </nc>
  </rcc>
  <rcc rId="17893" sId="5">
    <oc r="D131">
      <v>7555</v>
    </oc>
    <nc r="D131">
      <v>7630</v>
    </nc>
  </rcc>
  <rcc rId="17894" sId="5">
    <oc r="D132">
      <v>8850</v>
    </oc>
    <nc r="D132">
      <v>8880</v>
    </nc>
  </rcc>
  <rcc rId="17895" sId="5">
    <oc r="D133">
      <v>17990</v>
    </oc>
    <nc r="D133">
      <v>18110</v>
    </nc>
  </rcc>
  <rcc rId="17896" sId="5">
    <oc r="D134">
      <v>16780</v>
    </oc>
    <nc r="D134">
      <v>16925</v>
    </nc>
  </rcc>
  <rcc rId="17897" sId="5">
    <oc r="D135">
      <v>29690</v>
    </oc>
    <nc r="D135">
      <v>29850</v>
    </nc>
  </rcc>
  <rcc rId="17898" sId="5">
    <oc r="D136">
      <v>56845</v>
    </oc>
    <nc r="D136">
      <v>57040</v>
    </nc>
  </rcc>
  <rcc rId="17899" sId="5">
    <oc r="D137">
      <v>27390</v>
    </oc>
    <nc r="D137">
      <v>27615</v>
    </nc>
  </rcc>
  <rcc rId="17900" sId="5">
    <oc r="D138">
      <v>26375</v>
    </oc>
    <nc r="D138">
      <v>26660</v>
    </nc>
  </rcc>
  <rcc rId="17901" sId="5">
    <oc r="D139">
      <v>39505</v>
    </oc>
    <nc r="D139">
      <v>39635</v>
    </nc>
  </rcc>
  <rcc rId="17902" sId="5">
    <oc r="D140">
      <v>17765</v>
    </oc>
    <nc r="D140">
      <v>17835</v>
    </nc>
  </rcc>
  <rcc rId="17903" sId="5">
    <oc r="D141">
      <v>7800</v>
    </oc>
    <nc r="D141">
      <v>7970</v>
    </nc>
  </rcc>
  <rcc rId="17904" sId="5">
    <oc r="D142">
      <v>24915</v>
    </oc>
    <nc r="D142">
      <v>25230</v>
    </nc>
  </rcc>
  <rcc rId="17905" sId="5">
    <oc r="D143">
      <v>40690</v>
    </oc>
    <nc r="D143">
      <v>40830</v>
    </nc>
  </rcc>
  <rcc rId="17906" sId="5">
    <oc r="D144">
      <v>53440</v>
    </oc>
    <nc r="D144">
      <v>53830</v>
    </nc>
  </rcc>
  <rcc rId="17907" sId="5">
    <oc r="D145">
      <v>9250</v>
    </oc>
    <nc r="D145">
      <v>9415</v>
    </nc>
  </rcc>
  <rcc rId="17908" sId="5">
    <oc r="D146">
      <v>10725</v>
    </oc>
    <nc r="D146">
      <v>10960</v>
    </nc>
  </rcc>
  <rcc rId="17909" sId="5">
    <oc r="D147">
      <v>27230</v>
    </oc>
    <nc r="D147">
      <v>27535</v>
    </nc>
  </rcc>
  <rcc rId="17910" sId="5">
    <oc r="D148">
      <v>12675</v>
    </oc>
    <nc r="D148">
      <v>12760</v>
    </nc>
  </rcc>
  <rcc rId="17911" sId="5">
    <oc r="D149">
      <v>39285</v>
    </oc>
    <nc r="D149">
      <v>39400</v>
    </nc>
  </rcc>
  <rcc rId="17912" sId="5">
    <oc r="D150">
      <v>37945</v>
    </oc>
    <nc r="D150">
      <v>38085</v>
    </nc>
  </rcc>
  <rcc rId="17913" sId="5">
    <oc r="D151">
      <v>42970</v>
    </oc>
    <nc r="D151">
      <v>43125</v>
    </nc>
  </rcc>
  <rcc rId="17914" sId="5">
    <oc r="D152">
      <v>22185</v>
    </oc>
    <nc r="D152">
      <v>22320</v>
    </nc>
  </rcc>
  <rcc rId="17915" sId="5">
    <oc r="D154">
      <v>27700</v>
    </oc>
    <nc r="D154">
      <v>27850</v>
    </nc>
  </rcc>
  <rcc rId="17916" sId="5">
    <oc r="D155">
      <v>71920</v>
    </oc>
    <nc r="D155">
      <v>72535</v>
    </nc>
  </rcc>
  <rcc rId="17917" sId="5">
    <oc r="D156">
      <v>22455</v>
    </oc>
    <nc r="D156">
      <v>22750</v>
    </nc>
  </rcc>
  <rcc rId="17918" sId="5">
    <oc r="D157">
      <v>34445</v>
    </oc>
    <nc r="D157">
      <v>34705</v>
    </nc>
  </rcc>
  <rcc rId="17919" sId="5">
    <oc r="D158">
      <v>3030</v>
    </oc>
    <nc r="D158">
      <v>3255</v>
    </nc>
  </rcc>
  <rcc rId="17920" sId="5">
    <oc r="D159">
      <v>6855</v>
    </oc>
    <nc r="D159">
      <v>6970</v>
    </nc>
  </rcc>
  <rcc rId="17921" sId="5">
    <oc r="D160">
      <v>10640</v>
    </oc>
    <nc r="D160">
      <v>11010</v>
    </nc>
  </rcc>
  <rcc rId="17922" sId="5">
    <oc r="D161">
      <v>90825</v>
    </oc>
    <nc r="D161">
      <v>90895</v>
    </nc>
  </rcc>
  <rcc rId="17923" sId="5">
    <oc r="D162">
      <v>69365</v>
    </oc>
    <nc r="D162">
      <v>69800</v>
    </nc>
  </rcc>
  <rcc rId="17924" sId="5">
    <oc r="D163">
      <v>17880</v>
    </oc>
    <nc r="D163">
      <v>18170</v>
    </nc>
  </rcc>
  <rcc rId="17925" sId="5">
    <oc r="D164">
      <v>46355</v>
    </oc>
    <nc r="D164">
      <v>46400</v>
    </nc>
  </rcc>
  <rcc rId="17926" sId="5">
    <oc r="D166">
      <v>21675</v>
    </oc>
    <nc r="D166">
      <v>21860</v>
    </nc>
  </rcc>
  <rfmt sheetId="5" sqref="D167" start="0" length="0">
    <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cc rId="17927" sId="5">
    <oc r="D168">
      <v>12530</v>
    </oc>
    <nc r="D168">
      <v>12590</v>
    </nc>
  </rcc>
  <rcc rId="17928" sId="5">
    <oc r="D169">
      <v>11985</v>
    </oc>
    <nc r="D169">
      <v>12090</v>
    </nc>
  </rcc>
  <rcc rId="17929" sId="5">
    <oc r="D170">
      <v>9075</v>
    </oc>
    <nc r="D170">
      <v>9335</v>
    </nc>
  </rcc>
  <rcc rId="17930" sId="5">
    <oc r="D171">
      <v>68575</v>
    </oc>
    <nc r="D171">
      <v>68815</v>
    </nc>
  </rcc>
  <rcc rId="17931" sId="5">
    <oc r="D172">
      <v>38505</v>
    </oc>
    <nc r="D172">
      <v>38620</v>
    </nc>
  </rcc>
  <rcc rId="17932" sId="5">
    <oc r="D173">
      <v>17590</v>
    </oc>
    <nc r="D173">
      <v>17795</v>
    </nc>
  </rcc>
  <rcc rId="17933" sId="5">
    <oc r="D174">
      <v>8980</v>
    </oc>
    <nc r="D174">
      <v>9110</v>
    </nc>
  </rcc>
  <rcc rId="17934" sId="5">
    <oc r="D175">
      <v>50955</v>
    </oc>
    <nc r="D175">
      <v>50965</v>
    </nc>
  </rcc>
  <rcc rId="17935" sId="5">
    <oc r="D176">
      <v>44040</v>
    </oc>
    <nc r="D176">
      <v>44180</v>
    </nc>
  </rcc>
  <rcc rId="17936" sId="5">
    <oc r="D177">
      <v>30170</v>
    </oc>
    <nc r="D177">
      <v>30570</v>
    </nc>
  </rcc>
  <rcc rId="17937" sId="5">
    <oc r="D178">
      <v>125370</v>
    </oc>
    <nc r="D178">
      <v>125850</v>
    </nc>
  </rcc>
  <rcc rId="17938" sId="5">
    <oc r="D179">
      <v>46605</v>
    </oc>
    <nc r="D179">
      <v>46910</v>
    </nc>
  </rcc>
  <rcc rId="17939" sId="5">
    <oc r="D180">
      <v>37425</v>
    </oc>
    <nc r="D180">
      <v>37585</v>
    </nc>
  </rcc>
  <rcc rId="17940" sId="5">
    <oc r="D181">
      <v>8640</v>
    </oc>
    <nc r="D181">
      <v>8820</v>
    </nc>
  </rcc>
  <rcc rId="17941" sId="5">
    <oc r="D182">
      <v>7625</v>
    </oc>
    <nc r="D182">
      <v>7800</v>
    </nc>
  </rcc>
  <rcc rId="17942" sId="5">
    <oc r="D183">
      <v>30210</v>
    </oc>
    <nc r="D183">
      <v>30350</v>
    </nc>
  </rcc>
  <rcc rId="17943" sId="5">
    <oc r="D184">
      <v>21100</v>
    </oc>
    <nc r="D184">
      <v>21420</v>
    </nc>
  </rcc>
  <rcc rId="17944" sId="5">
    <oc r="D185">
      <v>9265</v>
    </oc>
    <nc r="D185">
      <v>9395</v>
    </nc>
  </rcc>
  <rcc rId="17945" sId="5">
    <oc r="D186">
      <v>16695</v>
    </oc>
    <nc r="D186">
      <v>16910</v>
    </nc>
  </rcc>
  <rcc rId="17946" sId="5">
    <oc r="D187">
      <v>39975</v>
    </oc>
    <nc r="D187">
      <v>40045</v>
    </nc>
  </rcc>
  <rcc rId="17947" sId="5">
    <oc r="D188">
      <v>12065</v>
    </oc>
    <nc r="D188">
      <v>12185</v>
    </nc>
  </rcc>
  <rcc rId="17948" sId="5">
    <oc r="D189">
      <v>120030</v>
    </oc>
    <nc r="D189">
      <v>120280</v>
    </nc>
  </rcc>
  <rcc rId="17949" sId="5">
    <oc r="D190">
      <v>4990</v>
    </oc>
    <nc r="D190">
      <v>5280</v>
    </nc>
  </rcc>
  <rcc rId="17950" sId="5">
    <oc r="D191">
      <v>22380</v>
    </oc>
    <nc r="D191">
      <v>22770</v>
    </nc>
  </rcc>
  <rcc rId="17951" sId="5">
    <oc r="D192">
      <v>30915</v>
    </oc>
    <nc r="D192">
      <v>31180</v>
    </nc>
  </rcc>
  <rcc rId="17952" sId="5">
    <oc r="D193">
      <v>22470</v>
    </oc>
    <nc r="D193">
      <v>22990</v>
    </nc>
  </rcc>
  <rcc rId="17953" sId="5">
    <oc r="D195">
      <v>8830</v>
    </oc>
    <nc r="D195">
      <v>8980</v>
    </nc>
  </rcc>
  <rcc rId="17954" sId="5">
    <oc r="D196">
      <v>14170</v>
    </oc>
    <nc r="D196">
      <v>15440</v>
    </nc>
  </rcc>
  <rcc rId="17955" sId="5">
    <oc r="D197">
      <v>8485</v>
    </oc>
    <nc r="D197">
      <v>8670</v>
    </nc>
  </rcc>
  <rcc rId="17956" sId="5">
    <oc r="D198">
      <v>16380</v>
    </oc>
    <nc r="D198">
      <v>16520</v>
    </nc>
  </rcc>
  <rcc rId="17957" sId="5">
    <oc r="D199">
      <v>16135</v>
    </oc>
    <nc r="D199">
      <v>16150</v>
    </nc>
  </rcc>
  <rcc rId="17958" sId="5">
    <oc r="D200">
      <v>21250</v>
    </oc>
    <nc r="D200">
      <v>21455</v>
    </nc>
  </rcc>
  <rcc rId="17959" sId="5">
    <oc r="D201">
      <v>13985</v>
    </oc>
    <nc r="D201">
      <v>14220</v>
    </nc>
  </rcc>
  <rcc rId="17960" sId="5">
    <oc r="E6">
      <v>12845</v>
    </oc>
    <nc r="E6"/>
  </rcc>
  <rcc rId="17961" sId="5">
    <oc r="E7">
      <v>5205</v>
    </oc>
    <nc r="E7"/>
  </rcc>
  <rcc rId="17962" sId="5">
    <oc r="E8">
      <v>11470</v>
    </oc>
    <nc r="E8"/>
  </rcc>
  <rcc rId="17963" sId="5">
    <oc r="E9">
      <v>8520</v>
    </oc>
    <nc r="E9"/>
  </rcc>
  <rcc rId="17964" sId="5">
    <oc r="E10">
      <v>17725</v>
    </oc>
    <nc r="E10"/>
  </rcc>
  <rcc rId="17965" sId="5">
    <oc r="E11">
      <v>45145</v>
    </oc>
    <nc r="E11"/>
  </rcc>
  <rcc rId="17966" sId="5">
    <oc r="E12">
      <v>17155</v>
    </oc>
    <nc r="E12"/>
  </rcc>
  <rcc rId="17967" sId="5">
    <oc r="E13">
      <v>12715</v>
    </oc>
    <nc r="E13"/>
  </rcc>
  <rcc rId="17968" sId="5">
    <oc r="E14">
      <v>68785</v>
    </oc>
    <nc r="E14"/>
  </rcc>
  <rcc rId="17969" sId="5">
    <oc r="E15">
      <v>19760</v>
    </oc>
    <nc r="E15"/>
  </rcc>
  <rcc rId="17970" sId="5">
    <oc r="E16">
      <v>5475</v>
    </oc>
    <nc r="E16"/>
  </rcc>
  <rcc rId="17971" sId="5">
    <oc r="E17">
      <v>32065</v>
    </oc>
    <nc r="E17"/>
  </rcc>
  <rcc rId="17972" sId="5">
    <oc r="E18">
      <v>16330</v>
    </oc>
    <nc r="E18"/>
  </rcc>
  <rcc rId="17973" sId="5">
    <oc r="E19">
      <v>10640</v>
    </oc>
    <nc r="E19"/>
  </rcc>
  <rcc rId="17974" sId="5">
    <oc r="E20">
      <v>49845</v>
    </oc>
    <nc r="E20"/>
  </rcc>
  <rcc rId="17975" sId="5">
    <oc r="E21">
      <v>68745</v>
    </oc>
    <nc r="E21"/>
  </rcc>
  <rcc rId="17976" sId="5">
    <oc r="E22">
      <v>49725</v>
    </oc>
    <nc r="E22"/>
  </rcc>
  <rcc rId="17977" sId="5">
    <oc r="E23">
      <v>10230</v>
    </oc>
    <nc r="E23"/>
  </rcc>
  <rcc rId="17978" sId="5">
    <oc r="E24">
      <v>6940</v>
    </oc>
    <nc r="E24"/>
  </rcc>
  <rcc rId="17979" sId="5">
    <oc r="E25">
      <v>14430</v>
    </oc>
    <nc r="E25"/>
  </rcc>
  <rcc rId="17980" sId="5">
    <oc r="E26">
      <v>8450</v>
    </oc>
    <nc r="E26"/>
  </rcc>
  <rcc rId="17981" sId="5">
    <oc r="E27">
      <v>1800</v>
    </oc>
    <nc r="E27"/>
  </rcc>
  <rcc rId="17982" sId="5">
    <oc r="E28">
      <v>5045</v>
    </oc>
    <nc r="E28"/>
  </rcc>
  <rcc rId="17983" sId="5">
    <oc r="E29">
      <v>18085</v>
    </oc>
    <nc r="E29"/>
  </rcc>
  <rcc rId="17984" sId="5">
    <oc r="E30">
      <v>59355</v>
    </oc>
    <nc r="E30"/>
  </rcc>
  <rcc rId="17985" sId="5">
    <oc r="E31">
      <v>18075</v>
    </oc>
    <nc r="E31"/>
  </rcc>
  <rcc rId="17986" sId="5">
    <oc r="E32">
      <v>17785</v>
    </oc>
    <nc r="E32"/>
  </rcc>
  <rcc rId="17987" sId="5">
    <oc r="E33">
      <v>54125</v>
    </oc>
    <nc r="E33"/>
  </rcc>
  <rcc rId="17988" sId="5">
    <oc r="E34">
      <v>12625</v>
    </oc>
    <nc r="E34"/>
  </rcc>
  <rcc rId="17989" sId="5">
    <oc r="E35">
      <v>9990</v>
    </oc>
    <nc r="E35"/>
  </rcc>
  <rcc rId="17990" sId="5">
    <oc r="E36">
      <v>67235</v>
    </oc>
    <nc r="E36"/>
  </rcc>
  <rcc rId="17991" sId="5">
    <oc r="E37">
      <v>24995</v>
    </oc>
    <nc r="E37"/>
  </rcc>
  <rcc rId="17992" sId="5">
    <oc r="E38">
      <v>88630</v>
    </oc>
    <nc r="E38"/>
  </rcc>
  <rcc rId="17993" sId="5">
    <oc r="E39">
      <v>10785</v>
    </oc>
    <nc r="E39"/>
  </rcc>
  <rcc rId="17994" sId="5">
    <oc r="E40">
      <v>63145</v>
    </oc>
    <nc r="E40"/>
  </rcc>
  <rcc rId="17995" sId="5">
    <oc r="E41">
      <v>17270</v>
    </oc>
    <nc r="E41"/>
  </rcc>
  <rcc rId="17996" sId="5">
    <oc r="E42">
      <v>105250</v>
    </oc>
    <nc r="E42"/>
  </rcc>
  <rcc rId="17997" sId="5">
    <oc r="E43">
      <v>12520</v>
    </oc>
    <nc r="E43"/>
  </rcc>
  <rcc rId="17998" sId="5">
    <oc r="E44">
      <v>23290</v>
    </oc>
    <nc r="E44"/>
  </rcc>
  <rcc rId="17999" sId="5">
    <oc r="E45">
      <v>18680</v>
    </oc>
    <nc r="E45"/>
  </rcc>
  <rcc rId="18000" sId="5">
    <oc r="E46">
      <v>30660</v>
    </oc>
    <nc r="E46"/>
  </rcc>
  <rcc rId="18001" sId="5">
    <oc r="E47">
      <v>8355</v>
    </oc>
    <nc r="E47"/>
  </rcc>
  <rcc rId="18002" sId="5">
    <oc r="E48">
      <v>24265</v>
    </oc>
    <nc r="E48"/>
  </rcc>
  <rcc rId="18003" sId="5">
    <oc r="E49">
      <v>32865</v>
    </oc>
    <nc r="E49"/>
  </rcc>
  <rcc rId="18004" sId="5">
    <oc r="E50">
      <v>18205</v>
    </oc>
    <nc r="E50"/>
  </rcc>
  <rcc rId="18005" sId="5">
    <oc r="E52">
      <v>20640</v>
    </oc>
    <nc r="E52"/>
  </rcc>
  <rcc rId="18006" sId="5">
    <oc r="E53">
      <v>35840</v>
    </oc>
    <nc r="E53"/>
  </rcc>
  <rcc rId="18007" sId="5">
    <oc r="E54">
      <v>38900</v>
    </oc>
    <nc r="E54"/>
  </rcc>
  <rcc rId="18008" sId="5">
    <oc r="E55">
      <v>6130</v>
    </oc>
    <nc r="E55"/>
  </rcc>
  <rcc rId="18009" sId="5">
    <oc r="E56">
      <v>254340</v>
    </oc>
    <nc r="E56"/>
  </rcc>
  <rcc rId="18010" sId="5">
    <oc r="E57">
      <v>31350</v>
    </oc>
    <nc r="E57"/>
  </rcc>
  <rcc rId="18011" sId="5">
    <oc r="E58">
      <v>4355</v>
    </oc>
    <nc r="E58"/>
  </rcc>
  <rcc rId="18012" sId="5">
    <oc r="E59">
      <v>65940</v>
    </oc>
    <nc r="E59"/>
  </rcc>
  <rcc rId="18013" sId="5">
    <oc r="E61">
      <v>2880</v>
    </oc>
    <nc r="E61"/>
  </rcc>
  <rcc rId="18014" sId="5">
    <oc r="E62">
      <v>7725</v>
    </oc>
    <nc r="E62"/>
  </rcc>
  <rcc rId="18015" sId="5">
    <oc r="E64">
      <v>17785</v>
    </oc>
    <nc r="E64"/>
  </rcc>
  <rcc rId="18016" sId="5">
    <oc r="E65">
      <v>5900</v>
    </oc>
    <nc r="E65"/>
  </rcc>
  <rcc rId="18017" sId="5">
    <oc r="E66">
      <v>21445</v>
    </oc>
    <nc r="E66"/>
  </rcc>
  <rcc rId="18018" sId="5">
    <oc r="E67">
      <v>24705</v>
    </oc>
    <nc r="E67"/>
  </rcc>
  <rcc rId="18019" sId="5">
    <oc r="E68">
      <v>5220</v>
    </oc>
    <nc r="E68"/>
  </rcc>
  <rcc rId="18020" sId="5">
    <oc r="E70">
      <v>20115</v>
    </oc>
    <nc r="E70"/>
  </rcc>
  <rcc rId="18021" sId="5">
    <oc r="E71">
      <v>34600</v>
    </oc>
    <nc r="E71"/>
  </rcc>
  <rcc rId="18022" sId="5">
    <oc r="E72">
      <v>31315</v>
    </oc>
    <nc r="E72"/>
  </rcc>
  <rcc rId="18023" sId="5">
    <oc r="E73">
      <v>3140</v>
    </oc>
    <nc r="E73"/>
  </rcc>
  <rcc rId="18024" sId="5">
    <oc r="E74">
      <v>4310</v>
    </oc>
    <nc r="E74"/>
  </rcc>
  <rcc rId="18025" sId="5">
    <oc r="E75">
      <v>5050</v>
    </oc>
    <nc r="E75"/>
  </rcc>
  <rcc rId="18026" sId="5">
    <oc r="E76">
      <v>52380</v>
    </oc>
    <nc r="E76"/>
  </rcc>
  <rcc rId="18027" sId="5">
    <oc r="E77">
      <v>11145</v>
    </oc>
    <nc r="E77"/>
  </rcc>
  <rcc rId="18028" sId="5">
    <oc r="E78">
      <v>11040</v>
    </oc>
    <nc r="E78"/>
  </rcc>
  <rcc rId="18029" sId="5">
    <oc r="E79">
      <v>7130</v>
    </oc>
    <nc r="E79"/>
  </rcc>
  <rcc rId="18030" sId="5">
    <oc r="E80">
      <v>5540</v>
    </oc>
    <nc r="E80"/>
  </rcc>
  <rcc rId="18031" sId="5">
    <oc r="E81">
      <v>9850</v>
    </oc>
    <nc r="E81"/>
  </rcc>
  <rcc rId="18032" sId="5">
    <oc r="E82">
      <v>1750</v>
    </oc>
    <nc r="E82"/>
  </rcc>
  <rcc rId="18033" sId="5">
    <oc r="E83">
      <v>14960</v>
    </oc>
    <nc r="E83"/>
  </rcc>
  <rcc rId="18034" sId="5">
    <oc r="E84">
      <v>100</v>
    </oc>
    <nc r="E84"/>
  </rcc>
  <rcc rId="18035" sId="5">
    <oc r="E85">
      <v>24985</v>
    </oc>
    <nc r="E85"/>
  </rcc>
  <rcc rId="18036" sId="5">
    <oc r="E86">
      <v>26715</v>
    </oc>
    <nc r="E86"/>
  </rcc>
  <rcc rId="18037" sId="5">
    <oc r="E87">
      <v>8290</v>
    </oc>
    <nc r="E87"/>
  </rcc>
  <rcc rId="18038" sId="5">
    <oc r="E88">
      <v>2960</v>
    </oc>
    <nc r="E88"/>
  </rcc>
  <rcc rId="18039" sId="5">
    <oc r="E89">
      <v>30290</v>
    </oc>
    <nc r="E89"/>
  </rcc>
  <rcc rId="18040" sId="5">
    <oc r="E90">
      <v>26665</v>
    </oc>
    <nc r="E90"/>
  </rcc>
  <rcc rId="18041" sId="5">
    <oc r="E91">
      <v>62795</v>
    </oc>
    <nc r="E91"/>
  </rcc>
  <rcc rId="18042" sId="5">
    <oc r="E92">
      <v>39215</v>
    </oc>
    <nc r="E92"/>
  </rcc>
  <rcc rId="18043" sId="5">
    <oc r="E94">
      <v>15030</v>
    </oc>
    <nc r="E94"/>
  </rcc>
  <rcc rId="18044" sId="5">
    <oc r="E95">
      <v>17945</v>
    </oc>
    <nc r="E95"/>
  </rcc>
  <rcc rId="18045" sId="5">
    <oc r="E96">
      <v>6930</v>
    </oc>
    <nc r="E96"/>
  </rcc>
  <rcc rId="18046" sId="5">
    <oc r="E97">
      <v>31900</v>
    </oc>
    <nc r="E97"/>
  </rcc>
  <rcc rId="18047" sId="5">
    <oc r="E98">
      <v>7590</v>
    </oc>
    <nc r="E98"/>
  </rcc>
  <rcc rId="18048" sId="5">
    <oc r="E99">
      <v>41405</v>
    </oc>
    <nc r="E99"/>
  </rcc>
  <rcc rId="18049" sId="5">
    <oc r="E100">
      <v>29320</v>
    </oc>
    <nc r="E100"/>
  </rcc>
  <rcc rId="18050" sId="5">
    <oc r="E101">
      <v>27670</v>
    </oc>
    <nc r="E101"/>
  </rcc>
  <rcc rId="18051" sId="5">
    <oc r="E102">
      <v>15040</v>
    </oc>
    <nc r="E102"/>
  </rcc>
  <rcc rId="18052" sId="5">
    <oc r="E103">
      <v>13325</v>
    </oc>
    <nc r="E103"/>
  </rcc>
  <rcc rId="18053" sId="5">
    <oc r="E104">
      <v>22955</v>
    </oc>
    <nc r="E104"/>
  </rcc>
  <rcc rId="18054" sId="5">
    <oc r="E105">
      <v>3300</v>
    </oc>
    <nc r="E105"/>
  </rcc>
  <rcc rId="18055" sId="5">
    <oc r="E106">
      <v>8130</v>
    </oc>
    <nc r="E106"/>
  </rcc>
  <rcc rId="18056" sId="5">
    <oc r="E107">
      <v>5480</v>
    </oc>
    <nc r="E107"/>
  </rcc>
  <rcc rId="18057" sId="5">
    <oc r="E108">
      <v>96110</v>
    </oc>
    <nc r="E108"/>
  </rcc>
  <rcc rId="18058" sId="5">
    <oc r="E109">
      <v>34940</v>
    </oc>
    <nc r="E109"/>
  </rcc>
  <rcc rId="18059" sId="5">
    <oc r="E110">
      <v>11120</v>
    </oc>
    <nc r="E110"/>
  </rcc>
  <rcc rId="18060" sId="5">
    <oc r="E111">
      <v>23310</v>
    </oc>
    <nc r="E111"/>
  </rcc>
  <rcc rId="18061" sId="5">
    <oc r="E112">
      <v>4300</v>
    </oc>
    <nc r="E112"/>
  </rcc>
  <rcc rId="18062" sId="5">
    <oc r="E113">
      <v>18300</v>
    </oc>
    <nc r="E113"/>
  </rcc>
  <rcc rId="18063" sId="5">
    <oc r="E114">
      <v>10190</v>
    </oc>
    <nc r="E114"/>
  </rcc>
  <rcc rId="18064" sId="5">
    <oc r="E115">
      <v>45360</v>
    </oc>
    <nc r="E115"/>
  </rcc>
  <rcc rId="18065" sId="5">
    <oc r="E116">
      <v>34820</v>
    </oc>
    <nc r="E116"/>
  </rcc>
  <rcc rId="18066" sId="5">
    <oc r="E117">
      <v>94455</v>
    </oc>
    <nc r="E117"/>
  </rcc>
  <rcc rId="18067" sId="5">
    <oc r="E118">
      <v>37690</v>
    </oc>
    <nc r="E118"/>
  </rcc>
  <rcc rId="18068" sId="5">
    <oc r="E119">
      <v>1075</v>
    </oc>
    <nc r="E119"/>
  </rcc>
  <rcc rId="18069" sId="5">
    <oc r="E120">
      <v>85360</v>
    </oc>
    <nc r="E120"/>
  </rcc>
  <rcc rId="18070" sId="5">
    <oc r="E121">
      <v>82200</v>
    </oc>
    <nc r="E121"/>
  </rcc>
  <rcc rId="18071" sId="5">
    <oc r="E122">
      <v>15205</v>
    </oc>
    <nc r="E122"/>
  </rcc>
  <rcc rId="18072" sId="5">
    <oc r="E123">
      <v>4690</v>
    </oc>
    <nc r="E123"/>
  </rcc>
  <rcc rId="18073" sId="5">
    <oc r="E124">
      <v>7585</v>
    </oc>
    <nc r="E124"/>
  </rcc>
  <rcc rId="18074" sId="5">
    <oc r="E125">
      <v>8900</v>
    </oc>
    <nc r="E125"/>
  </rcc>
  <rcc rId="18075" sId="5">
    <oc r="E126">
      <v>29480</v>
    </oc>
    <nc r="E126"/>
  </rcc>
  <rcc rId="18076" sId="5">
    <oc r="E127">
      <v>56260</v>
    </oc>
    <nc r="E127"/>
  </rcc>
  <rcc rId="18077" sId="5">
    <oc r="E128">
      <v>6840</v>
    </oc>
    <nc r="E128"/>
  </rcc>
  <rcc rId="18078" sId="5">
    <oc r="E129">
      <v>14800</v>
    </oc>
    <nc r="E129"/>
  </rcc>
  <rcc rId="18079" sId="5">
    <oc r="E130">
      <v>10495</v>
    </oc>
    <nc r="E130"/>
  </rcc>
  <rcc rId="18080" sId="5">
    <oc r="E131">
      <v>7630</v>
    </oc>
    <nc r="E131"/>
  </rcc>
  <rcc rId="18081" sId="5">
    <oc r="E132">
      <v>8880</v>
    </oc>
    <nc r="E132"/>
  </rcc>
  <rcc rId="18082" sId="5">
    <oc r="E133">
      <v>18110</v>
    </oc>
    <nc r="E133"/>
  </rcc>
  <rcc rId="18083" sId="5">
    <oc r="E134">
      <v>16925</v>
    </oc>
    <nc r="E134"/>
  </rcc>
  <rcc rId="18084" sId="5">
    <oc r="E135">
      <v>29850</v>
    </oc>
    <nc r="E135"/>
  </rcc>
  <rcc rId="18085" sId="5">
    <oc r="E136">
      <v>57040</v>
    </oc>
    <nc r="E136"/>
  </rcc>
  <rcc rId="18086" sId="5">
    <oc r="E137">
      <v>27615</v>
    </oc>
    <nc r="E137"/>
  </rcc>
  <rcc rId="18087" sId="5">
    <oc r="E138">
      <v>26660</v>
    </oc>
    <nc r="E138"/>
  </rcc>
  <rcc rId="18088" sId="5">
    <oc r="E139">
      <v>39635</v>
    </oc>
    <nc r="E139"/>
  </rcc>
  <rcc rId="18089" sId="5">
    <oc r="E140">
      <v>17835</v>
    </oc>
    <nc r="E140"/>
  </rcc>
  <rcc rId="18090" sId="5">
    <oc r="E141">
      <v>7970</v>
    </oc>
    <nc r="E141"/>
  </rcc>
  <rcc rId="18091" sId="5">
    <oc r="E142">
      <v>25230</v>
    </oc>
    <nc r="E142"/>
  </rcc>
  <rcc rId="18092" sId="5">
    <oc r="E143">
      <v>40830</v>
    </oc>
    <nc r="E143"/>
  </rcc>
  <rcc rId="18093" sId="5">
    <oc r="E144">
      <v>53830</v>
    </oc>
    <nc r="E144"/>
  </rcc>
  <rcc rId="18094" sId="5">
    <oc r="E145">
      <v>9415</v>
    </oc>
    <nc r="E145"/>
  </rcc>
  <rcc rId="18095" sId="5">
    <oc r="E146">
      <v>10960</v>
    </oc>
    <nc r="E146"/>
  </rcc>
  <rcc rId="18096" sId="5">
    <oc r="E147">
      <v>27535</v>
    </oc>
    <nc r="E147"/>
  </rcc>
  <rcc rId="18097" sId="5">
    <oc r="E148">
      <v>12760</v>
    </oc>
    <nc r="E148"/>
  </rcc>
  <rcc rId="18098" sId="5">
    <oc r="E149">
      <v>39400</v>
    </oc>
    <nc r="E149"/>
  </rcc>
  <rcc rId="18099" sId="5">
    <oc r="E150">
      <v>38085</v>
    </oc>
    <nc r="E150"/>
  </rcc>
  <rcc rId="18100" sId="5">
    <oc r="E151">
      <v>43125</v>
    </oc>
    <nc r="E151"/>
  </rcc>
  <rcc rId="18101" sId="5">
    <oc r="E152">
      <v>22320</v>
    </oc>
    <nc r="E152"/>
  </rcc>
  <rcc rId="18102" sId="5">
    <oc r="E153">
      <v>1405</v>
    </oc>
    <nc r="E153"/>
  </rcc>
  <rcc rId="18103" sId="5">
    <oc r="E154">
      <v>27850</v>
    </oc>
    <nc r="E154"/>
  </rcc>
  <rcc rId="18104" sId="5">
    <oc r="E155">
      <v>72535</v>
    </oc>
    <nc r="E155"/>
  </rcc>
  <rcc rId="18105" sId="5">
    <oc r="E156">
      <v>22750</v>
    </oc>
    <nc r="E156"/>
  </rcc>
  <rcc rId="18106" sId="5">
    <oc r="E157">
      <v>34705</v>
    </oc>
    <nc r="E157"/>
  </rcc>
  <rcc rId="18107" sId="5">
    <oc r="E158">
      <v>3255</v>
    </oc>
    <nc r="E158"/>
  </rcc>
  <rcc rId="18108" sId="5">
    <oc r="E159">
      <v>6970</v>
    </oc>
    <nc r="E159"/>
  </rcc>
  <rcc rId="18109" sId="5">
    <oc r="E160">
      <v>11010</v>
    </oc>
    <nc r="E160"/>
  </rcc>
  <rcc rId="18110" sId="5">
    <oc r="E161">
      <v>90895</v>
    </oc>
    <nc r="E161"/>
  </rcc>
  <rcc rId="18111" sId="5">
    <oc r="E162">
      <v>69800</v>
    </oc>
    <nc r="E162"/>
  </rcc>
  <rcc rId="18112" sId="5">
    <oc r="E163">
      <v>18170</v>
    </oc>
    <nc r="E163"/>
  </rcc>
  <rcc rId="18113" sId="5">
    <oc r="E164">
      <v>46400</v>
    </oc>
    <nc r="E164"/>
  </rcc>
  <rcc rId="18114" sId="5">
    <oc r="E165">
      <v>28880</v>
    </oc>
    <nc r="E165"/>
  </rcc>
  <rcc rId="18115" sId="5">
    <oc r="E166">
      <v>21860</v>
    </oc>
    <nc r="E166"/>
  </rcc>
  <rcc rId="18116" sId="5">
    <oc r="E168">
      <v>12590</v>
    </oc>
    <nc r="E168"/>
  </rcc>
  <rcc rId="18117" sId="5">
    <oc r="E169">
      <v>12090</v>
    </oc>
    <nc r="E169"/>
  </rcc>
  <rcc rId="18118" sId="5">
    <oc r="E170">
      <v>9335</v>
    </oc>
    <nc r="E170"/>
  </rcc>
  <rcc rId="18119" sId="5">
    <oc r="E171">
      <v>68815</v>
    </oc>
    <nc r="E171"/>
  </rcc>
  <rcc rId="18120" sId="5">
    <oc r="E172">
      <v>38620</v>
    </oc>
    <nc r="E172"/>
  </rcc>
  <rcc rId="18121" sId="5">
    <oc r="E173">
      <v>17795</v>
    </oc>
    <nc r="E173"/>
  </rcc>
  <rcc rId="18122" sId="5">
    <oc r="E174">
      <v>9110</v>
    </oc>
    <nc r="E174"/>
  </rcc>
  <rcc rId="18123" sId="5">
    <oc r="E175">
      <v>50965</v>
    </oc>
    <nc r="E175"/>
  </rcc>
  <rcc rId="18124" sId="5">
    <oc r="E176">
      <v>44180</v>
    </oc>
    <nc r="E176"/>
  </rcc>
  <rcc rId="18125" sId="5">
    <oc r="E177">
      <v>30570</v>
    </oc>
    <nc r="E177"/>
  </rcc>
  <rcc rId="18126" sId="5">
    <oc r="E178">
      <v>125850</v>
    </oc>
    <nc r="E178"/>
  </rcc>
  <rcc rId="18127" sId="5">
    <oc r="E179">
      <v>46910</v>
    </oc>
    <nc r="E179"/>
  </rcc>
  <rcc rId="18128" sId="5">
    <oc r="E180">
      <v>37585</v>
    </oc>
    <nc r="E180"/>
  </rcc>
  <rcc rId="18129" sId="5">
    <oc r="E181">
      <v>8820</v>
    </oc>
    <nc r="E181"/>
  </rcc>
  <rcc rId="18130" sId="5">
    <oc r="E182">
      <v>7800</v>
    </oc>
    <nc r="E182"/>
  </rcc>
  <rcc rId="18131" sId="5">
    <oc r="E183">
      <v>30350</v>
    </oc>
    <nc r="E183"/>
  </rcc>
  <rcc rId="18132" sId="5">
    <oc r="E184">
      <v>21420</v>
    </oc>
    <nc r="E184"/>
  </rcc>
  <rcc rId="18133" sId="5">
    <oc r="E185">
      <v>9395</v>
    </oc>
    <nc r="E185"/>
  </rcc>
  <rcc rId="18134" sId="5">
    <oc r="E186">
      <v>16910</v>
    </oc>
    <nc r="E186"/>
  </rcc>
  <rcc rId="18135" sId="5">
    <oc r="E187">
      <v>40045</v>
    </oc>
    <nc r="E187"/>
  </rcc>
  <rcc rId="18136" sId="5">
    <oc r="E188">
      <v>12185</v>
    </oc>
    <nc r="E188"/>
  </rcc>
  <rcc rId="18137" sId="5">
    <oc r="E189">
      <v>120280</v>
    </oc>
    <nc r="E189"/>
  </rcc>
  <rcc rId="18138" sId="5">
    <oc r="E190">
      <v>5280</v>
    </oc>
    <nc r="E190"/>
  </rcc>
  <rcc rId="18139" sId="5">
    <oc r="E191">
      <v>22770</v>
    </oc>
    <nc r="E191"/>
  </rcc>
  <rcc rId="18140" sId="5">
    <oc r="E192">
      <v>31180</v>
    </oc>
    <nc r="E192"/>
  </rcc>
  <rcc rId="18141" sId="5">
    <oc r="E193">
      <v>22990</v>
    </oc>
    <nc r="E193"/>
  </rcc>
  <rcc rId="18142" sId="5">
    <oc r="E194">
      <v>10225</v>
    </oc>
    <nc r="E194"/>
  </rcc>
  <rcc rId="18143" sId="5">
    <oc r="E195">
      <v>8980</v>
    </oc>
    <nc r="E195"/>
  </rcc>
  <rcc rId="18144" sId="5">
    <oc r="E196">
      <v>15440</v>
    </oc>
    <nc r="E196"/>
  </rcc>
  <rcc rId="18145" sId="5">
    <oc r="E197">
      <v>8670</v>
    </oc>
    <nc r="E197"/>
  </rcc>
  <rcc rId="18146" sId="5">
    <oc r="E198">
      <v>16520</v>
    </oc>
    <nc r="E198"/>
  </rcc>
  <rcc rId="18147" sId="5">
    <oc r="E199">
      <v>16150</v>
    </oc>
    <nc r="E199"/>
  </rcc>
  <rcc rId="18148" sId="5">
    <oc r="E200">
      <v>21455</v>
    </oc>
    <nc r="E200"/>
  </rcc>
  <rcc rId="18149" sId="5">
    <oc r="E201">
      <v>14220</v>
    </oc>
    <nc r="E201"/>
  </rcc>
  <rrc rId="18150" sId="5" ref="A52:XFD52" action="insertRow"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</rrc>
  <rcc rId="18151" sId="5" odxf="1" dxf="1">
    <nc r="B52" t="inlineStr">
      <is>
        <t>Писарева Е.И.</t>
      </is>
    </nc>
    <odxf>
      <border outline="0">
        <left/>
      </border>
    </odxf>
    <ndxf>
      <border outline="0">
        <left style="thin">
          <color indexed="64"/>
        </left>
      </border>
    </ndxf>
  </rcc>
  <rfmt sheetId="5" sqref="B51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5" sqref="C52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5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5" sqref="C52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B51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8152" sId="5">
    <nc r="C52" t="inlineStr">
      <is>
        <t>46583292-22</t>
      </is>
    </nc>
  </rcc>
  <rfmt sheetId="5" sqref="D52" start="0" length="0">
    <dxf>
      <fill>
        <patternFill patternType="none">
          <bgColor indexed="65"/>
        </patternFill>
      </fill>
      <border outline="0">
        <left style="medium">
          <color indexed="64"/>
        </left>
      </border>
    </dxf>
  </rfmt>
  <rfmt sheetId="5" sqref="E52" start="0" length="0">
    <dxf>
      <fill>
        <patternFill patternType="none">
          <bgColor indexed="65"/>
        </patternFill>
      </fill>
    </dxf>
  </rfmt>
  <rcc rId="18153" sId="5" odxf="1" dxf="1">
    <nc r="F52">
      <f>E52-D52</f>
    </nc>
    <odxf>
      <fill>
        <patternFill patternType="solid">
          <bgColor rgb="FFFF0000"/>
        </patternFill>
      </fill>
    </odxf>
    <ndxf>
      <fill>
        <patternFill patternType="none">
          <bgColor indexed="65"/>
        </patternFill>
      </fill>
    </ndxf>
  </rcc>
  <rcc rId="18154" sId="5">
    <nc r="D52">
      <v>0</v>
    </nc>
  </rcc>
  <rcc rId="18155" sId="5">
    <oc r="F51">
      <v>222</v>
    </oc>
    <nc r="F51">
      <v>30</v>
    </nc>
  </rcc>
  <rrc rId="18156" sId="5" ref="A65:XFD65" action="insertRow"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</rrc>
  <rcc rId="18157" sId="5" odxf="1" dxf="1">
    <nc r="B65" t="inlineStr">
      <is>
        <t>Корнеев Василий Анатольевич</t>
      </is>
    </nc>
    <odxf>
      <border outline="0">
        <left/>
      </border>
    </odxf>
    <ndxf>
      <border outline="0">
        <left style="thin">
          <color indexed="64"/>
        </left>
      </border>
    </ndxf>
  </rcc>
  <rfmt sheetId="5" sqref="B65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C65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8158" sId="5">
    <nc r="C65" t="inlineStr">
      <is>
        <t>46560980-22</t>
      </is>
    </nc>
  </rcc>
  <rfmt sheetId="5" sqref="D65" start="0" length="0">
    <dxf>
      <fill>
        <patternFill patternType="none">
          <bgColor indexed="65"/>
        </patternFill>
      </fill>
    </dxf>
  </rfmt>
  <rfmt sheetId="5" sqref="E65" start="0" length="0">
    <dxf>
      <fill>
        <patternFill patternType="none">
          <bgColor indexed="65"/>
        </patternFill>
      </fill>
    </dxf>
  </rfmt>
  <rcc rId="18159" sId="5" odxf="1" dxf="1">
    <nc r="F65">
      <f>E65-D65</f>
    </nc>
    <odxf>
      <fill>
        <patternFill patternType="solid">
          <bgColor rgb="FFFF0000"/>
        </patternFill>
      </fill>
    </odxf>
    <ndxf>
      <fill>
        <patternFill patternType="none">
          <bgColor indexed="65"/>
        </patternFill>
      </fill>
    </ndxf>
  </rcc>
  <rcc rId="18160" sId="5">
    <nc r="D65">
      <v>0</v>
    </nc>
  </rcc>
  <rcc rId="18161" sId="5">
    <oc r="F64">
      <v>131</v>
    </oc>
    <nc r="F64">
      <v>18</v>
    </nc>
  </rcc>
  <rrc rId="18162" sId="5" ref="A170:XFD170" action="insertRow"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</rrc>
  <rfmt sheetId="5" sqref="B170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D170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E169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C170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D170" start="0" length="0">
    <dxf>
      <font>
        <sz val="9"/>
        <color auto="1"/>
        <name val="Arial Cyr"/>
        <scheme val="none"/>
      </font>
      <alignment horizontal="left" vertical="center" readingOrder="0"/>
    </dxf>
  </rfmt>
  <rfmt sheetId="5" sqref="E170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8163" sId="5" odxf="1" dxf="1">
    <nc r="F170">
      <f>E170-D170</f>
    </nc>
    <odxf>
      <fill>
        <patternFill patternType="solid">
          <bgColor rgb="FFFF0000"/>
        </patternFill>
      </fill>
    </odxf>
    <ndxf>
      <fill>
        <patternFill patternType="none">
          <bgColor indexed="65"/>
        </patternFill>
      </fill>
    </ndxf>
  </rcc>
  <rcc rId="18164" sId="5">
    <nc r="D170">
      <v>0</v>
    </nc>
  </rcc>
  <rcc rId="18165" sId="5">
    <nc r="B170" t="inlineStr">
      <is>
        <t>Большедворский Александр Григорьевич</t>
      </is>
    </nc>
  </rcc>
  <rcc rId="18166" sId="5">
    <nc r="C170" t="inlineStr">
      <is>
        <t>46223996-22</t>
      </is>
    </nc>
  </rcc>
  <rcc rId="18167" sId="5">
    <oc r="F169">
      <v>151</v>
    </oc>
    <nc r="F169">
      <v>21</v>
    </nc>
  </rcc>
  <rcmt sheetId="5" cell="F51" guid="{D37B41A7-1E3A-4789-B796-9A6A1E2EB490}" author="HP" oldLength="63" newLength="19"/>
  <rcmt sheetId="5" cell="F64" guid="{41E8F0F0-8660-47D9-B41D-FA082A84142B}" author="HP" oldLength="72" newLength="19"/>
  <rcmt sheetId="5" cell="F169" guid="{6C971EDF-4224-48F8-BCC1-B805AECD540A}" author="HP" oldLength="73" newLength="19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562" sId="5">
    <nc r="E6">
      <v>12980</v>
    </nc>
  </rcc>
  <rcc rId="18563" sId="5">
    <nc r="E7">
      <v>5250</v>
    </nc>
  </rcc>
  <rcc rId="18564" sId="5">
    <nc r="E8">
      <v>11520</v>
    </nc>
  </rcc>
  <rcc rId="18565" sId="5">
    <nc r="E9">
      <v>8780</v>
    </nc>
  </rcc>
  <rcc rId="18566" sId="5">
    <nc r="E10">
      <v>17995</v>
    </nc>
  </rcc>
  <rcc rId="18567" sId="5">
    <nc r="E11">
      <v>45225</v>
    </nc>
  </rcc>
  <rcc rId="18568" sId="5">
    <nc r="E12">
      <v>17520</v>
    </nc>
  </rcc>
  <rcc rId="18569" sId="5">
    <nc r="E13">
      <v>12840</v>
    </nc>
  </rcc>
  <rcc rId="18570" sId="5">
    <nc r="E14">
      <v>69070</v>
    </nc>
  </rcc>
  <rcc rId="18571" sId="5">
    <nc r="E15">
      <v>20020</v>
    </nc>
  </rcc>
  <rcc rId="18572" sId="5">
    <nc r="E16">
      <v>5605</v>
    </nc>
  </rcc>
  <rcc rId="18573" sId="5">
    <nc r="E17">
      <v>32215</v>
    </nc>
  </rcc>
  <rcc rId="18574" sId="5">
    <nc r="E18">
      <v>16630</v>
    </nc>
  </rcc>
  <rcc rId="18575" sId="5">
    <nc r="E19">
      <v>10980</v>
    </nc>
  </rcc>
  <rcc rId="18576" sId="5">
    <nc r="E20">
      <v>50340</v>
    </nc>
  </rcc>
  <rcc rId="18577" sId="5">
    <nc r="E21">
      <v>69340</v>
    </nc>
  </rcc>
  <rcc rId="18578" sId="5">
    <nc r="E22">
      <v>50250</v>
    </nc>
  </rcc>
  <rcc rId="18579" sId="5">
    <nc r="E23">
      <v>10395</v>
    </nc>
  </rcc>
  <rcc rId="18580" sId="5">
    <nc r="E24">
      <v>7035</v>
    </nc>
  </rcc>
  <rcc rId="18581" sId="5">
    <nc r="E25">
      <v>14460</v>
    </nc>
  </rcc>
  <rcc rId="18582" sId="5">
    <nc r="E26">
      <v>8525</v>
    </nc>
  </rcc>
  <rcc rId="18583" sId="5">
    <nc r="E27">
      <v>2185</v>
    </nc>
  </rcc>
  <rcc rId="18584" sId="5">
    <nc r="E28">
      <v>5270</v>
    </nc>
  </rcc>
  <rcc rId="18585" sId="5">
    <nc r="E29">
      <v>18370</v>
    </nc>
  </rcc>
  <rcc rId="18586" sId="5">
    <nc r="E30">
      <v>59555</v>
    </nc>
  </rcc>
  <rcc rId="18587" sId="5">
    <nc r="E31">
      <v>18400</v>
    </nc>
  </rcc>
  <rcc rId="18588" sId="5">
    <nc r="E32">
      <v>17925</v>
    </nc>
  </rcc>
  <rcc rId="18589" sId="5">
    <nc r="E33">
      <v>54285</v>
    </nc>
  </rcc>
  <rcc rId="18590" sId="5">
    <nc r="E34">
      <v>12735</v>
    </nc>
  </rcc>
  <rcc rId="18591" sId="5">
    <nc r="E35">
      <v>10080</v>
    </nc>
  </rcc>
  <rcc rId="18592" sId="5">
    <nc r="E36">
      <v>67575</v>
    </nc>
  </rcc>
  <rcc rId="18593" sId="5">
    <nc r="E37">
      <v>25265</v>
    </nc>
  </rcc>
  <rcc rId="18594" sId="5">
    <nc r="E38">
      <v>89035</v>
    </nc>
  </rcc>
  <rcc rId="18595" sId="5">
    <nc r="E39">
      <v>10975</v>
    </nc>
  </rcc>
  <rcc rId="18596" sId="5">
    <nc r="E40">
      <v>63350</v>
    </nc>
  </rcc>
  <rcc rId="18597" sId="5">
    <nc r="E41">
      <v>17570</v>
    </nc>
  </rcc>
  <rcc rId="18598" sId="5">
    <nc r="E42">
      <v>105580</v>
    </nc>
  </rcc>
  <rcc rId="18599" sId="5">
    <nc r="E43">
      <v>12800</v>
    </nc>
  </rcc>
  <rcc rId="18600" sId="5">
    <nc r="E44">
      <v>23400</v>
    </nc>
  </rcc>
  <rcc rId="18601" sId="5">
    <nc r="E45">
      <v>18910</v>
    </nc>
  </rcc>
  <rcc rId="18602" sId="5">
    <nc r="E46">
      <v>30745</v>
    </nc>
  </rcc>
  <rcc rId="18603" sId="5">
    <nc r="E47">
      <v>8660</v>
    </nc>
  </rcc>
  <rcc rId="18604" sId="5">
    <nc r="E48">
      <v>24395</v>
    </nc>
  </rcc>
  <rcc rId="18605" sId="5">
    <nc r="E49">
      <v>33185</v>
    </nc>
  </rcc>
  <rcc rId="18606" sId="5">
    <nc r="E50">
      <v>18305</v>
    </nc>
  </rcc>
  <rcc rId="18607" sId="5">
    <nc r="E52">
      <v>225</v>
    </nc>
  </rcc>
  <rcc rId="18608" sId="5">
    <nc r="E53">
      <v>20900</v>
    </nc>
  </rcc>
  <rcc rId="18609" sId="5">
    <nc r="E54">
      <v>35940</v>
    </nc>
  </rcc>
  <rcc rId="18610" sId="5">
    <nc r="E55">
      <v>39455</v>
    </nc>
  </rcc>
  <rcc rId="18611" sId="5">
    <nc r="E56">
      <v>6400</v>
    </nc>
  </rcc>
  <rcc rId="18612" sId="5">
    <nc r="E57">
      <v>255595</v>
    </nc>
  </rcc>
  <rcc rId="18613" sId="5">
    <nc r="E58">
      <v>31405</v>
    </nc>
  </rcc>
  <rcc rId="18614" sId="5">
    <nc r="E59">
      <v>5200</v>
    </nc>
  </rcc>
  <rcc rId="18615" sId="5">
    <nc r="E60">
      <v>66035</v>
    </nc>
  </rcc>
  <rcc rId="18616" sId="5">
    <nc r="E62">
      <v>3000</v>
    </nc>
  </rcc>
  <rcc rId="18617" sId="5">
    <nc r="E63">
      <v>7830</v>
    </nc>
  </rcc>
  <rcc rId="18618" sId="5">
    <nc r="E65">
      <v>130</v>
    </nc>
  </rcc>
  <rcc rId="18619" sId="5">
    <nc r="E66">
      <v>17995</v>
    </nc>
  </rcc>
  <rcc rId="18620" sId="5">
    <nc r="E67">
      <v>6035</v>
    </nc>
  </rcc>
  <rcc rId="18621" sId="5">
    <nc r="E68">
      <v>21700</v>
    </nc>
  </rcc>
  <rcc rId="18622" sId="5">
    <nc r="E69">
      <v>25395</v>
    </nc>
  </rcc>
  <rcc rId="18623" sId="5">
    <nc r="E70">
      <v>5305</v>
    </nc>
  </rcc>
  <rcc rId="18624" sId="5">
    <nc r="E72">
      <v>20175</v>
    </nc>
  </rcc>
  <rcc rId="18625" sId="5">
    <nc r="E73">
      <v>34830</v>
    </nc>
  </rcc>
  <rcc rId="18626" sId="5">
    <nc r="E74">
      <v>31550</v>
    </nc>
  </rcc>
  <rcc rId="18627" sId="5">
    <nc r="E75">
      <v>3245</v>
    </nc>
  </rcc>
  <rcc rId="18628" sId="5">
    <nc r="E76">
      <v>4425</v>
    </nc>
  </rcc>
  <rcc rId="18629" sId="5">
    <nc r="E77">
      <v>5075</v>
    </nc>
  </rcc>
  <rcc rId="18630" sId="5">
    <nc r="E78">
      <v>53070</v>
    </nc>
  </rcc>
  <rcc rId="18631" sId="5">
    <nc r="E79">
      <v>11340</v>
    </nc>
  </rcc>
  <rcc rId="18632" sId="5">
    <nc r="E80">
      <v>11215</v>
    </nc>
  </rcc>
  <rcc rId="18633" sId="5">
    <nc r="E81">
      <v>7360</v>
    </nc>
  </rcc>
  <rcc rId="18634" sId="5">
    <nc r="E82">
      <v>5815</v>
    </nc>
  </rcc>
  <rcc rId="18635" sId="5">
    <nc r="E83">
      <v>9945</v>
    </nc>
  </rcc>
  <rcc rId="18636" sId="5">
    <nc r="E84">
      <v>1810</v>
    </nc>
  </rcc>
  <rcc rId="18637" sId="5">
    <nc r="E85">
      <v>15015</v>
    </nc>
  </rcc>
  <rcc rId="18638" sId="5">
    <nc r="E86">
      <v>100</v>
    </nc>
  </rcc>
  <rcc rId="18639" sId="5">
    <nc r="E87">
      <v>25045</v>
    </nc>
  </rcc>
  <rcc rId="18640" sId="5">
    <nc r="E88">
      <v>26790</v>
    </nc>
  </rcc>
  <rcc rId="18641" sId="5">
    <nc r="E89">
      <v>8345</v>
    </nc>
  </rcc>
  <rcc rId="18642" sId="5">
    <nc r="E90">
      <v>2970</v>
    </nc>
  </rcc>
  <rcc rId="18643" sId="5">
    <nc r="E91">
      <v>31210</v>
    </nc>
  </rcc>
  <rcc rId="18644" sId="5">
    <nc r="E92">
      <v>26740</v>
    </nc>
  </rcc>
  <rcc rId="18645" sId="5">
    <nc r="E93">
      <v>63375</v>
    </nc>
  </rcc>
  <rcc rId="18646" sId="5">
    <nc r="E94">
      <v>39305</v>
    </nc>
  </rcc>
  <rcc rId="18647" sId="5">
    <nc r="E96">
      <v>270</v>
    </nc>
  </rcc>
  <rcc rId="18648" sId="5">
    <nc r="E97">
      <v>18260</v>
    </nc>
  </rcc>
  <rcc rId="18649" sId="5">
    <nc r="E98">
      <v>7100</v>
    </nc>
  </rcc>
  <rcc rId="18650" sId="5">
    <nc r="E99">
      <v>32260</v>
    </nc>
  </rcc>
  <rcc rId="18651" sId="5">
    <nc r="E100">
      <v>7705</v>
    </nc>
  </rcc>
  <rcc rId="18652" sId="5">
    <nc r="E101">
      <v>41815</v>
    </nc>
  </rcc>
  <rcc rId="18653" sId="5">
    <nc r="E102">
      <v>29565</v>
    </nc>
  </rcc>
  <rcc rId="18654" sId="5">
    <nc r="E103">
      <v>28345</v>
    </nc>
  </rcc>
  <rcc rId="18655" sId="5">
    <nc r="E104">
      <v>15435</v>
    </nc>
  </rcc>
  <rcc rId="18656" sId="5">
    <nc r="E105">
      <v>13530</v>
    </nc>
  </rcc>
  <rcc rId="18657" sId="5">
    <nc r="E106">
      <v>23105</v>
    </nc>
  </rcc>
  <rcc rId="18658" sId="5">
    <nc r="E107">
      <v>3460</v>
    </nc>
  </rcc>
  <rcc rId="18659" sId="5">
    <nc r="E108">
      <v>8300</v>
    </nc>
  </rcc>
  <rcc rId="18660" sId="5">
    <nc r="E109">
      <v>5480</v>
    </nc>
  </rcc>
  <rcc rId="18661" sId="5">
    <nc r="E110">
      <v>96390</v>
    </nc>
  </rcc>
  <rcc rId="18662" sId="5">
    <nc r="E111">
      <v>34940</v>
    </nc>
  </rcc>
  <rcc rId="18663" sId="5">
    <oc r="G111" t="inlineStr">
      <is>
        <t>&gt;34910</t>
      </is>
    </oc>
    <nc r="G111"/>
  </rcc>
  <rfmt sheetId="5" sqref="G111">
    <dxf>
      <fill>
        <patternFill>
          <bgColor theme="0"/>
        </patternFill>
      </fill>
    </dxf>
  </rfmt>
  <rcc rId="18664" sId="5">
    <nc r="E112">
      <v>11760</v>
    </nc>
  </rcc>
  <rcc rId="18665" sId="5">
    <nc r="E113">
      <v>23910</v>
    </nc>
  </rcc>
  <rcc rId="18666" sId="5">
    <nc r="E114">
      <v>4485</v>
    </nc>
  </rcc>
  <rcc rId="18667" sId="5">
    <nc r="E115">
      <v>18570</v>
    </nc>
  </rcc>
  <rcc rId="18668" sId="5">
    <nc r="E116">
      <v>10420</v>
    </nc>
  </rcc>
  <rcc rId="18669" sId="5">
    <nc r="E117">
      <v>45625</v>
    </nc>
  </rcc>
  <rcc rId="18670" sId="5">
    <nc r="E118">
      <v>34890</v>
    </nc>
  </rcc>
  <rcc rId="18671" sId="5">
    <nc r="E119">
      <v>94745</v>
    </nc>
  </rcc>
  <rcc rId="18672" sId="5">
    <nc r="E120">
      <v>38180</v>
    </nc>
  </rcc>
  <rcc rId="18673" sId="5">
    <nc r="E121">
      <v>1205</v>
    </nc>
  </rcc>
  <rcc rId="18674" sId="5">
    <nc r="E122">
      <v>85645</v>
    </nc>
  </rcc>
  <rcc rId="18675" sId="5">
    <nc r="E123">
      <v>82505</v>
    </nc>
  </rcc>
  <rcc rId="18676" sId="5">
    <nc r="E124">
      <v>15445</v>
    </nc>
  </rcc>
  <rcc rId="18677" sId="5">
    <nc r="E125">
      <v>4765</v>
    </nc>
  </rcc>
  <rcc rId="18678" sId="5">
    <nc r="E126">
      <v>7825</v>
    </nc>
  </rcc>
  <rcc rId="18679" sId="5">
    <nc r="E127">
      <v>9070</v>
    </nc>
  </rcc>
  <rcc rId="18680" sId="5">
    <nc r="E128">
      <v>29760</v>
    </nc>
  </rcc>
  <rcc rId="18681" sId="5">
    <nc r="E129">
      <v>57040</v>
    </nc>
  </rcc>
  <rcc rId="18682" sId="5">
    <nc r="E130">
      <v>7185</v>
    </nc>
  </rcc>
  <rcc rId="18683" sId="5">
    <nc r="E131">
      <v>14995</v>
    </nc>
  </rcc>
  <rcc rId="18684" sId="5">
    <nc r="E132">
      <v>10815</v>
    </nc>
  </rcc>
  <rcc rId="18685" sId="5">
    <nc r="E133">
      <v>7735</v>
    </nc>
  </rcc>
  <rcc rId="18686" sId="5">
    <nc r="E134">
      <v>8995</v>
    </nc>
  </rcc>
  <rcc rId="18687" sId="5">
    <nc r="E135">
      <v>18245</v>
    </nc>
  </rcc>
  <rcc rId="18688" sId="5">
    <nc r="E136">
      <v>17100</v>
    </nc>
  </rcc>
  <rcc rId="18689" sId="5">
    <nc r="E137">
      <v>30030</v>
    </nc>
  </rcc>
  <rcc rId="18690" sId="5">
    <nc r="E138">
      <v>57250</v>
    </nc>
  </rcc>
  <rcc rId="18691" sId="5">
    <nc r="E139">
      <v>27875</v>
    </nc>
  </rcc>
  <rcc rId="18692" sId="5">
    <nc r="E140">
      <v>27025</v>
    </nc>
  </rcc>
  <rcc rId="18693" sId="5">
    <nc r="E141">
      <v>39795</v>
    </nc>
  </rcc>
  <rcc rId="18694" sId="5">
    <nc r="E142">
      <v>18045</v>
    </nc>
  </rcc>
  <rcc rId="18695" sId="5">
    <nc r="E143">
      <v>8190</v>
    </nc>
  </rcc>
  <rcc rId="18696" sId="5">
    <nc r="E144">
      <v>25580</v>
    </nc>
  </rcc>
  <rcc rId="18697" sId="5">
    <nc r="E145">
      <v>40985</v>
    </nc>
  </rcc>
  <rcc rId="18698" sId="5">
    <nc r="E146">
      <v>54400</v>
    </nc>
  </rcc>
  <rcc rId="18699" sId="5">
    <nc r="E147">
      <v>9660</v>
    </nc>
  </rcc>
  <rcc rId="18700" sId="5">
    <nc r="E148">
      <v>11215</v>
    </nc>
  </rcc>
  <rcc rId="18701" sId="5">
    <nc r="E149">
      <v>27920</v>
    </nc>
  </rcc>
  <rcc rId="18702" sId="5">
    <nc r="E150">
      <v>12900</v>
    </nc>
  </rcc>
  <rcc rId="18703" sId="5">
    <nc r="E151">
      <v>39555</v>
    </nc>
  </rcc>
  <rcc rId="18704" sId="5">
    <nc r="E152">
      <v>38240</v>
    </nc>
  </rcc>
  <rcc rId="18705" sId="5">
    <nc r="E153">
      <v>43335</v>
    </nc>
  </rcc>
  <rcc rId="18706" sId="5">
    <nc r="E154">
      <v>22520</v>
    </nc>
  </rcc>
  <rcc rId="18707" sId="5">
    <nc r="E155">
      <v>1405</v>
    </nc>
  </rcc>
  <rcc rId="18708" sId="5">
    <nc r="E156">
      <v>28060</v>
    </nc>
  </rcc>
  <rcc rId="18709" sId="5">
    <nc r="E157">
      <v>73055</v>
    </nc>
  </rcc>
  <rcc rId="18710" sId="5">
    <nc r="E158">
      <v>23130</v>
    </nc>
  </rcc>
  <rcc rId="18711" sId="5">
    <nc r="E159">
      <v>35000</v>
    </nc>
  </rcc>
  <rcc rId="18712" sId="5">
    <nc r="E160">
      <v>3500</v>
    </nc>
  </rcc>
  <rcc rId="18713" sId="5">
    <nc r="E161">
      <v>7120</v>
    </nc>
  </rcc>
  <rcc rId="18714" sId="5">
    <nc r="E162">
      <v>11525</v>
    </nc>
  </rcc>
  <rcc rId="18715" sId="5">
    <nc r="E163">
      <v>91095</v>
    </nc>
  </rcc>
  <rcc rId="18716" sId="5">
    <nc r="E164">
      <v>70365</v>
    </nc>
  </rcc>
  <rcc rId="18717" sId="5">
    <nc r="E165">
      <v>18515</v>
    </nc>
  </rcc>
  <rcc rId="18718" sId="5">
    <nc r="E166">
      <v>46445</v>
    </nc>
  </rcc>
  <rcc rId="18719" sId="5">
    <nc r="E167">
      <v>28880</v>
    </nc>
  </rcc>
  <rcc rId="18720" sId="5">
    <nc r="E168">
      <v>22080</v>
    </nc>
  </rcc>
  <rcc rId="18721" sId="5">
    <nc r="E170">
      <v>375</v>
    </nc>
  </rcc>
  <rcc rId="18722" sId="5">
    <nc r="E171">
      <v>12670</v>
    </nc>
  </rcc>
  <rcc rId="18723" sId="5">
    <nc r="E172">
      <v>12220</v>
    </nc>
  </rcc>
  <rcc rId="18724" sId="5">
    <nc r="E173">
      <v>9640</v>
    </nc>
  </rcc>
  <rcc rId="18725" sId="5">
    <nc r="E174">
      <v>69080</v>
    </nc>
  </rcc>
  <rcc rId="18726" sId="5">
    <nc r="E175">
      <v>38840</v>
    </nc>
  </rcc>
  <rcc rId="18727" sId="5">
    <nc r="E176">
      <v>18040</v>
    </nc>
  </rcc>
  <rcc rId="18728" sId="5">
    <nc r="E177">
      <v>9270</v>
    </nc>
  </rcc>
  <rcc rId="18729" sId="5">
    <nc r="E178">
      <v>51225</v>
    </nc>
  </rcc>
  <rcc rId="18730" sId="5">
    <nc r="E179">
      <v>44335</v>
    </nc>
  </rcc>
  <rcc rId="18731" sId="5">
    <nc r="E180">
      <v>31095</v>
    </nc>
  </rcc>
  <rcc rId="18732" sId="5">
    <nc r="E181">
      <v>126455</v>
    </nc>
  </rcc>
  <rcc rId="18733" sId="5">
    <nc r="E182">
      <v>47290</v>
    </nc>
  </rcc>
  <rcc rId="18734" sId="5">
    <nc r="E183">
      <v>37800</v>
    </nc>
  </rcc>
  <rcc rId="18735" sId="5">
    <nc r="E184">
      <v>9030</v>
    </nc>
  </rcc>
  <rcc rId="18736" sId="5">
    <nc r="E185">
      <v>7990</v>
    </nc>
  </rcc>
  <rcc rId="18737" sId="5">
    <nc r="E186">
      <v>30500</v>
    </nc>
  </rcc>
  <rcc rId="18738" sId="5">
    <nc r="E187">
      <v>21810</v>
    </nc>
  </rcc>
  <rcc rId="18739" sId="5">
    <nc r="E188">
      <v>9545</v>
    </nc>
  </rcc>
  <rcc rId="18740" sId="5">
    <nc r="E189">
      <v>17160</v>
    </nc>
  </rcc>
  <rcc rId="18741" sId="5">
    <nc r="E190">
      <v>40125</v>
    </nc>
  </rcc>
  <rcc rId="18742" sId="5">
    <nc r="E191">
      <v>12355</v>
    </nc>
  </rcc>
  <rcc rId="18743" sId="5">
    <nc r="E192">
      <v>120555</v>
    </nc>
  </rcc>
  <rcc rId="18744" sId="5">
    <nc r="E193">
      <v>5595</v>
    </nc>
  </rcc>
  <rcc rId="18745" sId="5">
    <nc r="E194">
      <v>23250</v>
    </nc>
  </rcc>
  <rcc rId="18746" sId="5">
    <nc r="E195">
      <v>31415</v>
    </nc>
  </rcc>
  <rcc rId="18747" sId="5">
    <nc r="E196">
      <v>23635</v>
    </nc>
  </rcc>
  <rcc rId="18748" sId="5">
    <nc r="E197">
      <v>10225</v>
    </nc>
  </rcc>
  <rcc rId="18749" sId="5">
    <nc r="E198">
      <v>9175</v>
    </nc>
  </rcc>
  <rcc rId="18750" sId="5">
    <nc r="E199">
      <v>16875</v>
    </nc>
  </rcc>
  <rcc rId="18751" sId="5">
    <nc r="E200">
      <v>8895</v>
    </nc>
  </rcc>
  <rcc rId="18752" sId="5">
    <nc r="E201">
      <v>16685</v>
    </nc>
  </rcc>
  <rcc rId="18753" sId="5">
    <nc r="E202">
      <v>16175</v>
    </nc>
  </rcc>
  <rcc rId="18754" sId="5">
    <nc r="E203">
      <v>21715</v>
    </nc>
  </rcc>
  <rcc rId="18755" sId="5">
    <nc r="E204">
      <v>14480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56" sId="10" numFmtId="34">
    <oc r="C8">
      <v>2317.1</v>
    </oc>
    <nc r="C8">
      <v>2458.3000000000002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57" sId="6">
    <nc r="E34">
      <v>73204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E7">
    <dxf>
      <fill>
        <patternFill>
          <bgColor theme="4" tint="0.79998168889431442"/>
        </patternFill>
      </fill>
    </dxf>
  </rfmt>
  <rfmt sheetId="6" sqref="D8:D15">
    <dxf>
      <fill>
        <patternFill>
          <bgColor theme="0"/>
        </patternFill>
      </fill>
    </dxf>
  </rfmt>
  <rfmt sheetId="6" sqref="E8:E15">
    <dxf>
      <fill>
        <patternFill>
          <bgColor theme="0"/>
        </patternFill>
      </fill>
    </dxf>
  </rfmt>
  <rcc rId="18758" sId="6">
    <nc r="E7">
      <v>8890</v>
    </nc>
  </rcc>
  <rcc rId="18759" sId="6">
    <nc r="E8">
      <v>14394</v>
    </nc>
  </rcc>
  <rcc rId="18760" sId="6">
    <nc r="E9">
      <v>314</v>
    </nc>
  </rcc>
  <rfmt sheetId="6" sqref="E9">
    <dxf>
      <fill>
        <patternFill>
          <bgColor theme="4" tint="0.79998168889431442"/>
        </patternFill>
      </fill>
    </dxf>
  </rfmt>
  <rcc rId="18761" sId="6">
    <nc r="E10">
      <v>37588</v>
    </nc>
  </rcc>
  <rcc rId="18762" sId="6">
    <nc r="E11">
      <v>39597</v>
    </nc>
  </rcc>
  <rcc rId="18763" sId="6">
    <nc r="E12">
      <v>23619</v>
    </nc>
  </rcc>
  <rcc rId="18764" sId="6">
    <nc r="E13">
      <v>1317</v>
    </nc>
  </rcc>
  <rfmt sheetId="6" sqref="E13:E14">
    <dxf>
      <fill>
        <patternFill>
          <bgColor theme="4" tint="0.79998168889431442"/>
        </patternFill>
      </fill>
    </dxf>
  </rfmt>
  <rcc rId="18765" sId="6">
    <nc r="E14">
      <v>1853</v>
    </nc>
  </rcc>
  <rcc rId="18766" sId="6">
    <nc r="E15">
      <v>10036</v>
    </nc>
  </rcc>
  <rcc rId="18767" sId="6">
    <nc r="E16">
      <v>658</v>
    </nc>
  </rcc>
  <rcc rId="18768" sId="6">
    <nc r="E21">
      <v>22807</v>
    </nc>
  </rcc>
  <rcc rId="18769" sId="6">
    <nc r="E22">
      <v>31968</v>
    </nc>
  </rcc>
  <rcc rId="18770" sId="6">
    <nc r="E23">
      <v>5201</v>
    </nc>
  </rcc>
  <rcc rId="18771" sId="6">
    <nc r="E24">
      <v>26050</v>
    </nc>
  </rcc>
  <rcc rId="18772" sId="6">
    <nc r="E25">
      <v>15727</v>
    </nc>
  </rcc>
  <rcc rId="18773" sId="6">
    <nc r="E29">
      <v>58402</v>
    </nc>
  </rcc>
  <rcc rId="18774" sId="6">
    <nc r="E30">
      <v>5529</v>
    </nc>
  </rcc>
  <rcc rId="18775" sId="6">
    <nc r="E31">
      <v>24180</v>
    </nc>
  </rcc>
  <rcc rId="18776" sId="6">
    <nc r="E32">
      <v>29919</v>
    </nc>
  </rcc>
  <rfmt sheetId="6" sqref="E33">
    <dxf>
      <fill>
        <patternFill>
          <bgColor theme="4" tint="0.79998168889431442"/>
        </patternFill>
      </fill>
    </dxf>
  </rfmt>
  <rcc rId="18777" sId="6">
    <nc r="E35">
      <v>1269</v>
    </nc>
  </rcc>
  <rcc rId="18778" sId="6">
    <nc r="E36">
      <v>8102</v>
    </nc>
  </rcc>
  <rcc rId="18779" sId="6">
    <oc r="G36">
      <v>8034</v>
    </oc>
    <nc r="G36">
      <v>8041</v>
    </nc>
  </rcc>
  <rcc rId="18780" sId="6">
    <nc r="E37">
      <v>24438</v>
    </nc>
  </rcc>
  <rcc rId="18781" sId="6">
    <nc r="E38">
      <v>1417</v>
    </nc>
  </rcc>
  <rcc rId="18782" sId="6">
    <nc r="E39">
      <v>19619</v>
    </nc>
  </rcc>
  <rcc rId="18783" sId="6">
    <nc r="E41">
      <v>564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84" sId="6">
    <nc r="E40">
      <v>40286</v>
    </nc>
  </rcc>
  <rcc rId="18785" sId="6">
    <nc r="E33">
      <v>21871</v>
    </nc>
  </rcc>
  <rcc rId="18786" sId="6">
    <nc r="E51">
      <v>49061</v>
    </nc>
  </rcc>
  <rcc rId="18787" sId="6">
    <nc r="E52">
      <v>72685</v>
    </nc>
  </rcc>
  <rcc rId="18788" sId="6">
    <nc r="E53">
      <v>32278</v>
    </nc>
  </rcc>
  <rcc rId="18789" sId="6">
    <nc r="E55">
      <v>9405</v>
    </nc>
  </rcc>
  <rcc rId="18790" sId="6">
    <nc r="E56">
      <v>22282</v>
    </nc>
  </rcc>
  <rcc rId="18791" sId="6">
    <nc r="H56">
      <v>22056</v>
    </nc>
  </rcc>
  <rcc rId="18792" sId="6">
    <nc r="E57">
      <v>4689</v>
    </nc>
  </rcc>
  <rcc rId="18793" sId="6">
    <nc r="E58">
      <v>10397</v>
    </nc>
  </rcc>
  <rcc rId="18794" sId="6">
    <nc r="E59">
      <v>16486</v>
    </nc>
  </rcc>
  <rcc rId="18795" sId="6">
    <nc r="E60">
      <v>18554</v>
    </nc>
  </rcc>
  <rcc rId="18796" sId="6">
    <nc r="E61">
      <v>23330</v>
    </nc>
  </rcc>
  <rcc rId="18797" sId="6">
    <nc r="E62">
      <v>26249</v>
    </nc>
  </rcc>
  <rcc rId="18798" sId="6">
    <nc r="E64">
      <v>40</v>
    </nc>
  </rcc>
  <rcc rId="18799" sId="6">
    <nc r="E65">
      <v>3545</v>
    </nc>
  </rcc>
  <rcc rId="18800" sId="6">
    <nc r="E66">
      <v>30433</v>
    </nc>
  </rcc>
  <rcc rId="18801" sId="6">
    <nc r="E69">
      <v>4235</v>
    </nc>
  </rcc>
  <rcc rId="18802" sId="6">
    <nc r="E78">
      <v>51334</v>
    </nc>
  </rcc>
  <rcc rId="18803" sId="6">
    <nc r="E79">
      <v>14015</v>
    </nc>
  </rcc>
  <rcc rId="18804" sId="6">
    <nc r="E80">
      <v>9319</v>
    </nc>
  </rcc>
  <rcc rId="18805" sId="6">
    <nc r="E81">
      <v>1756</v>
    </nc>
  </rcc>
  <rcc rId="18806" sId="6">
    <nc r="E83">
      <v>40225</v>
    </nc>
  </rcc>
  <rcc rId="18807" sId="6">
    <nc r="E84">
      <v>153637</v>
    </nc>
  </rcc>
  <rcc rId="18808" sId="6">
    <nc r="E85">
      <v>43750</v>
    </nc>
  </rcc>
  <rcc rId="18809" sId="6">
    <nc r="E86">
      <v>30380</v>
    </nc>
  </rcc>
  <rcc rId="18810" sId="6">
    <nc r="E87">
      <v>13960</v>
    </nc>
  </rcc>
  <rcc rId="18811" sId="6">
    <nc r="E88">
      <v>793</v>
    </nc>
  </rcc>
  <rcc rId="18812" sId="6">
    <nc r="E92">
      <v>26753</v>
    </nc>
  </rcc>
  <rcc rId="18813" sId="6">
    <nc r="E94">
      <v>72158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D86:E87">
    <dxf>
      <fill>
        <patternFill>
          <bgColor theme="0"/>
        </patternFill>
      </fill>
    </dxf>
  </rfmt>
  <rfmt sheetId="6" sqref="E95">
    <dxf>
      <fill>
        <patternFill patternType="solid">
          <bgColor theme="4" tint="0.79998168889431442"/>
        </patternFill>
      </fill>
    </dxf>
  </rfmt>
  <rfmt sheetId="6" sqref="D69">
    <dxf>
      <fill>
        <patternFill>
          <bgColor theme="0"/>
        </patternFill>
      </fill>
    </dxf>
  </rfmt>
  <rfmt sheetId="6" sqref="D55">
    <dxf>
      <fill>
        <patternFill>
          <bgColor theme="0"/>
        </patternFill>
      </fill>
    </dxf>
  </rfmt>
  <rfmt sheetId="6" sqref="D60:E60">
    <dxf>
      <fill>
        <patternFill>
          <bgColor theme="0"/>
        </patternFill>
      </fill>
    </dxf>
  </rfmt>
  <rfmt sheetId="6" sqref="D35">
    <dxf>
      <fill>
        <patternFill>
          <bgColor theme="0"/>
        </patternFill>
      </fill>
    </dxf>
  </rfmt>
  <rcc rId="18814" sId="13" numFmtId="4">
    <oc r="D8">
      <v>242390</v>
    </oc>
    <nc r="D8">
      <v>246465</v>
    </nc>
  </rcc>
  <rfmt sheetId="6" sqref="B95" start="0" length="2147483647">
    <dxf>
      <font>
        <b/>
      </font>
    </dxf>
  </rfmt>
  <rfmt sheetId="6" sqref="B94" start="0" length="2147483647">
    <dxf>
      <font>
        <b/>
      </font>
    </dxf>
  </rfmt>
  <rfmt sheetId="6" sqref="B92" start="0" length="2147483647">
    <dxf>
      <font>
        <b/>
      </font>
    </dxf>
  </rfmt>
  <rfmt sheetId="6" sqref="B92" start="0" length="2147483647">
    <dxf>
      <font>
        <b val="0"/>
      </font>
    </dxf>
  </rfmt>
  <rfmt sheetId="6" sqref="E86">
    <dxf>
      <fill>
        <patternFill>
          <bgColor theme="4" tint="0.79998168889431442"/>
        </patternFill>
      </fill>
    </dxf>
  </rfmt>
  <rcc rId="18815" sId="6">
    <nc r="E95">
      <v>11889</v>
    </nc>
  </rcc>
  <rfmt sheetId="6" sqref="E95">
    <dxf>
      <fill>
        <patternFill>
          <bgColor theme="0"/>
        </patternFill>
      </fill>
    </dxf>
  </rfmt>
  <rcc rId="18816" sId="6">
    <oc r="E86">
      <v>30380</v>
    </oc>
    <nc r="E86">
      <v>30880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17" sId="13" numFmtId="4">
    <oc r="D5">
      <v>109192.11</v>
    </oc>
    <nc r="D5">
      <v>599</v>
    </nc>
  </rcc>
  <rfmt sheetId="13" sqref="D5">
    <dxf>
      <numFmt numFmtId="172" formatCode="0.0"/>
    </dxf>
  </rfmt>
  <rcc rId="18818" sId="13">
    <oc r="E7">
      <f>1620-F7</f>
    </oc>
    <nc r="E7">
      <f>1660-F7</f>
    </nc>
  </rcc>
  <rcc rId="18819" sId="13">
    <oc r="F7">
      <f>153*3.23</f>
    </oc>
    <nc r="F7">
      <f>150*3.23</f>
    </nc>
  </rcc>
  <rcc rId="18820" sId="13">
    <oc r="F8">
      <f>153*4.33</f>
    </oc>
    <nc r="F8">
      <f>150*4.33</f>
    </nc>
  </rcc>
  <rcc rId="18821" sId="13">
    <oc r="E5">
      <f>175.07+8.07</f>
    </oc>
    <nc r="E5">
      <f>272.93+18.62</f>
    </nc>
  </rcc>
  <rcc rId="18822" sId="13">
    <oc r="G5">
      <v>307.02999999999997</v>
    </oc>
    <nc r="G5">
      <v>367.23</v>
    </nc>
  </rcc>
  <rcc rId="18823" sId="13" numFmtId="4">
    <oc r="E8">
      <f>3038-F8-506</f>
    </oc>
    <nc r="E8">
      <v>2202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33" sId="13" numFmtId="4">
    <oc r="E8">
      <v>2202</v>
    </oc>
    <nc r="E8">
      <v>1685</v>
    </nc>
  </rcc>
  <rcc rId="18834" sId="13">
    <oc r="E5">
      <f>272.93+18.62</f>
    </oc>
    <nc r="E5">
      <f>265.69+18.13</f>
    </nc>
  </rcc>
  <rcc rId="18835" sId="13">
    <oc r="G5">
      <v>367.23</v>
    </oc>
    <nc r="G5">
      <v>374.97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77" sId="5">
    <oc r="C96" t="inlineStr">
      <is>
        <t>19364376-14</t>
      </is>
    </oc>
    <nc r="C96" t="inlineStr">
      <is>
        <t>46915828-22</t>
      </is>
    </nc>
  </rcc>
  <rcc rId="18178" sId="5">
    <oc r="D96">
      <v>15030</v>
    </oc>
    <nc r="D96">
      <v>0</v>
    </nc>
  </rcc>
  <rcc rId="18179" sId="6">
    <oc r="E1" t="inlineStr">
      <is>
        <t>Октябрь</t>
      </is>
    </oc>
    <nc r="E1" t="inlineStr">
      <is>
        <t>Ноябрь</t>
      </is>
    </nc>
  </rcc>
  <rcc rId="18180" sId="6" numFmtId="19">
    <oc r="D6">
      <v>44828</v>
    </oc>
    <nc r="D6">
      <v>44858</v>
    </nc>
  </rcc>
  <rcc rId="18181" sId="6" numFmtId="19">
    <oc r="E6">
      <v>44858</v>
    </oc>
    <nc r="E6">
      <v>44889</v>
    </nc>
  </rcc>
  <rcc rId="18182" sId="6">
    <oc r="D7">
      <v>8605</v>
    </oc>
    <nc r="D7">
      <v>8766</v>
    </nc>
  </rcc>
  <rcc rId="18183" sId="6">
    <oc r="D8">
      <v>13673</v>
    </oc>
    <nc r="D8">
      <v>14071</v>
    </nc>
  </rcc>
  <rfmt sheetId="6" sqref="D9" start="0" length="0">
    <dxf>
      <fill>
        <patternFill>
          <bgColor theme="4" tint="0.79998168889431442"/>
        </patternFill>
      </fill>
    </dxf>
  </rfmt>
  <rcc rId="18184" sId="6" odxf="1" dxf="1">
    <oc r="D10">
      <v>36251</v>
    </oc>
    <nc r="D10">
      <v>36756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8185" sId="6" odxf="1" dxf="1">
    <oc r="D11">
      <v>38310</v>
    </oc>
    <nc r="D11">
      <v>38906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8186" sId="6">
    <oc r="D12">
      <v>23173</v>
    </oc>
    <nc r="D12">
      <v>23432</v>
    </nc>
  </rcc>
  <rfmt sheetId="6" sqref="D13" start="0" length="0">
    <dxf>
      <fill>
        <patternFill>
          <bgColor theme="4" tint="0.79998168889431442"/>
        </patternFill>
      </fill>
    </dxf>
  </rfmt>
  <rfmt sheetId="6" sqref="D14" start="0" length="0">
    <dxf>
      <fill>
        <patternFill>
          <bgColor theme="4" tint="0.79998168889431442"/>
        </patternFill>
      </fill>
    </dxf>
  </rfmt>
  <rcc rId="18187" sId="6">
    <oc r="D16">
      <v>619</v>
    </oc>
    <nc r="D16">
      <v>639</v>
    </nc>
  </rcc>
  <rcc rId="18188" sId="6">
    <oc r="D17">
      <v>943</v>
    </oc>
    <nc r="D17">
      <v>981</v>
    </nc>
  </rcc>
  <rcc rId="18189" sId="6">
    <oc r="D20">
      <v>39899</v>
    </oc>
    <nc r="D20">
      <v>39949</v>
    </nc>
  </rcc>
  <rcc rId="18190" sId="6">
    <oc r="D21">
      <v>22024</v>
    </oc>
    <nc r="D21">
      <v>22420</v>
    </nc>
  </rcc>
  <rcc rId="18191" sId="6">
    <oc r="D23">
      <v>4968</v>
    </oc>
    <nc r="D23">
      <v>5082</v>
    </nc>
  </rcc>
  <rcc rId="18192" sId="6">
    <oc r="D24">
      <v>25850</v>
    </oc>
    <nc r="D24">
      <v>25950</v>
    </nc>
  </rcc>
  <rcc rId="18193" sId="6">
    <oc r="D25">
      <v>15587</v>
    </oc>
    <nc r="D25">
      <v>15681</v>
    </nc>
  </rcc>
  <rcc rId="18194" sId="6">
    <oc r="D29">
      <v>57241</v>
    </oc>
    <nc r="D29">
      <v>57999</v>
    </nc>
  </rcc>
  <rcc rId="18195" sId="6">
    <oc r="D30">
      <v>5338</v>
    </oc>
    <nc r="D30">
      <v>5430</v>
    </nc>
  </rcc>
  <rcc rId="18196" sId="6">
    <oc r="D31">
      <v>22758</v>
    </oc>
    <nc r="D31">
      <v>23758</v>
    </nc>
  </rcc>
  <rcc rId="18197" sId="6">
    <oc r="D32">
      <v>28845</v>
    </oc>
    <nc r="D32">
      <v>29377</v>
    </nc>
  </rcc>
  <rcc rId="18198" sId="6">
    <oc r="D33">
      <v>20683</v>
    </oc>
    <nc r="D33">
      <v>21263</v>
    </nc>
  </rcc>
  <rcc rId="18199" sId="6">
    <oc r="D34">
      <v>70900</v>
    </oc>
    <nc r="D34">
      <v>71938</v>
    </nc>
  </rcc>
  <rfmt sheetId="6" sqref="D35" start="0" length="0">
    <dxf>
      <fill>
        <patternFill>
          <bgColor theme="4" tint="0.79998168889431442"/>
        </patternFill>
      </fill>
    </dxf>
  </rfmt>
  <rcc rId="18200" sId="6">
    <oc r="D37">
      <v>23956</v>
    </oc>
    <nc r="D37">
      <v>24190</v>
    </nc>
  </rcc>
  <rcc rId="18201" sId="6">
    <oc r="D39">
      <v>19471</v>
    </oc>
    <nc r="D39">
      <v>19545</v>
    </nc>
  </rcc>
  <rcc rId="18202" sId="6">
    <oc r="D40">
      <v>40131</v>
    </oc>
    <nc r="D40">
      <v>40207</v>
    </nc>
  </rcc>
  <rcc rId="18203" sId="6">
    <oc r="D41">
      <v>536</v>
    </oc>
    <nc r="D41">
      <v>551</v>
    </nc>
  </rcc>
  <rcc rId="18204" sId="6">
    <oc r="E7">
      <v>8766</v>
    </oc>
    <nc r="E7"/>
  </rcc>
  <rcc rId="18205" sId="6">
    <oc r="E8">
      <v>14071</v>
    </oc>
    <nc r="E8"/>
  </rcc>
  <rcc rId="18206" sId="6">
    <oc r="E9">
      <v>314</v>
    </oc>
    <nc r="E9"/>
  </rcc>
  <rcc rId="18207" sId="6">
    <oc r="E10">
      <v>36756</v>
    </oc>
    <nc r="E10"/>
  </rcc>
  <rcc rId="18208" sId="6">
    <oc r="E11">
      <v>38906</v>
    </oc>
    <nc r="E11"/>
  </rcc>
  <rcc rId="18209" sId="6">
    <oc r="E12">
      <v>23432</v>
    </oc>
    <nc r="E12"/>
  </rcc>
  <rcc rId="18210" sId="6">
    <oc r="E13">
      <v>1317</v>
    </oc>
    <nc r="E13"/>
  </rcc>
  <rcc rId="18211" sId="6">
    <oc r="E14">
      <v>1853</v>
    </oc>
    <nc r="E14"/>
  </rcc>
  <rcc rId="18212" sId="6">
    <oc r="E15">
      <v>10036</v>
    </oc>
    <nc r="E15"/>
  </rcc>
  <rcc rId="18213" sId="6">
    <oc r="E16">
      <v>639</v>
    </oc>
    <nc r="E16"/>
  </rcc>
  <rcc rId="18214" sId="6">
    <oc r="E17">
      <v>981</v>
    </oc>
    <nc r="E17"/>
  </rcc>
  <rcc rId="18215" sId="6">
    <oc r="E20">
      <v>39949</v>
    </oc>
    <nc r="E20"/>
  </rcc>
  <rcc rId="18216" sId="6">
    <oc r="E21">
      <v>22420</v>
    </oc>
    <nc r="E21"/>
  </rcc>
  <rcc rId="18217" sId="6">
    <oc r="E22">
      <v>31968</v>
    </oc>
    <nc r="E22"/>
  </rcc>
  <rcc rId="18218" sId="6">
    <oc r="E23">
      <v>5082</v>
    </oc>
    <nc r="E23"/>
  </rcc>
  <rcc rId="18219" sId="6">
    <oc r="E24">
      <v>25950</v>
    </oc>
    <nc r="E24"/>
  </rcc>
  <rcc rId="18220" sId="6">
    <oc r="E25">
      <v>15681</v>
    </oc>
    <nc r="E25"/>
  </rcc>
  <rcc rId="18221" sId="6">
    <oc r="E26">
      <v>24624</v>
    </oc>
    <nc r="E26"/>
  </rcc>
  <rcc rId="18222" sId="6">
    <oc r="E29">
      <v>57999</v>
    </oc>
    <nc r="E29"/>
  </rcc>
  <rcc rId="18223" sId="6">
    <oc r="E30">
      <v>5430</v>
    </oc>
    <nc r="E30"/>
  </rcc>
  <rcc rId="18224" sId="6">
    <oc r="E31">
      <v>23758</v>
    </oc>
    <nc r="E31"/>
  </rcc>
  <rcc rId="18225" sId="6">
    <oc r="E32">
      <v>29377</v>
    </oc>
    <nc r="E32"/>
  </rcc>
  <rcc rId="18226" sId="6">
    <oc r="E33">
      <v>21263</v>
    </oc>
    <nc r="E33"/>
  </rcc>
  <rcc rId="18227" sId="6">
    <oc r="E34">
      <v>71938</v>
    </oc>
    <nc r="E34"/>
  </rcc>
  <rcc rId="18228" sId="6">
    <oc r="E35">
      <v>1269</v>
    </oc>
    <nc r="E35"/>
  </rcc>
  <rcc rId="18229" sId="6">
    <oc r="E36">
      <v>8102</v>
    </oc>
    <nc r="E36"/>
  </rcc>
  <rcc rId="18230" sId="6">
    <oc r="E37">
      <v>24190</v>
    </oc>
    <nc r="E37"/>
  </rcc>
  <rcc rId="18231" sId="6">
    <oc r="E38">
      <v>1417</v>
    </oc>
    <nc r="E38"/>
  </rcc>
  <rcc rId="18232" sId="6">
    <oc r="E39">
      <v>19545</v>
    </oc>
    <nc r="E39"/>
  </rcc>
  <rcc rId="18233" sId="6">
    <oc r="E40">
      <v>40207</v>
    </oc>
    <nc r="E40"/>
  </rcc>
  <rcc rId="18234" sId="6">
    <oc r="E41">
      <v>551</v>
    </oc>
    <nc r="E41"/>
  </rcc>
  <rcc rId="18235" sId="6">
    <oc r="D51">
      <v>47490</v>
    </oc>
    <nc r="D51">
      <v>48167</v>
    </nc>
  </rcc>
  <rcc rId="18236" sId="6">
    <oc r="D52">
      <v>70897</v>
    </oc>
    <nc r="D52">
      <v>71766</v>
    </nc>
  </rcc>
  <rcc rId="18237" sId="6" odxf="1" dxf="1">
    <oc r="D53">
      <v>29460</v>
    </oc>
    <nc r="D53">
      <v>30997</v>
    </nc>
    <odxf/>
    <ndxf/>
  </rcc>
  <rfmt sheetId="6" sqref="D54" start="0" length="0">
    <dxf/>
  </rfmt>
  <rfmt sheetId="6" sqref="D55" start="0" length="0">
    <dxf>
      <fill>
        <patternFill>
          <bgColor theme="4" tint="0.79998168889431442"/>
        </patternFill>
      </fill>
    </dxf>
  </rfmt>
  <rcc rId="18238" sId="6">
    <oc r="D57">
      <v>4437</v>
    </oc>
    <nc r="D57">
      <v>4593</v>
    </nc>
  </rcc>
  <rcc rId="18239" sId="6">
    <oc r="D58">
      <v>9374</v>
    </oc>
    <nc r="D58">
      <v>9901</v>
    </nc>
  </rcc>
  <rcc rId="18240" sId="6">
    <oc r="D59">
      <v>15467</v>
    </oc>
    <nc r="D59">
      <v>15778</v>
    </nc>
  </rcc>
  <rfmt sheetId="6" sqref="D60" start="0" length="0">
    <dxf>
      <fill>
        <patternFill>
          <bgColor theme="4" tint="0.79998168889431442"/>
        </patternFill>
      </fill>
    </dxf>
  </rfmt>
  <rcc rId="18241" sId="6">
    <oc r="D61">
      <v>22298</v>
    </oc>
    <nc r="D61">
      <v>22640</v>
    </nc>
  </rcc>
  <rcc rId="18242" sId="6">
    <oc r="D62">
      <v>25675</v>
    </oc>
    <nc r="D62">
      <v>25957</v>
    </nc>
  </rcc>
  <rcc rId="18243" sId="6">
    <oc r="D63">
      <v>45567</v>
    </oc>
    <nc r="D63">
      <v>47054</v>
    </nc>
  </rcc>
  <rcc rId="18244" sId="6">
    <oc r="D65">
      <v>1275</v>
    </oc>
    <nc r="D65">
      <v>2447</v>
    </nc>
  </rcc>
  <rcc rId="18245" sId="6">
    <oc r="D66">
      <v>29586</v>
    </oc>
    <nc r="D66">
      <v>30030</v>
    </nc>
  </rcc>
  <rcc rId="18246" sId="6">
    <oc r="D67">
      <v>77246</v>
    </oc>
    <nc r="D67">
      <v>78950</v>
    </nc>
  </rcc>
  <rcc rId="18247" sId="6">
    <oc r="D68">
      <v>12220</v>
    </oc>
    <nc r="D68">
      <v>12336</v>
    </nc>
  </rcc>
  <rcc rId="18248" sId="6" odxf="1" dxf="1">
    <oc r="D69">
      <v>4150</v>
    </oc>
    <nc r="D69">
      <v>4185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mt sheetId="6" cell="D69" guid="{00000000-0000-0000-0000-000000000000}" action="delete" author="HP"/>
  <rcc rId="18249" sId="6">
    <oc r="E51">
      <v>48167</v>
    </oc>
    <nc r="E51"/>
  </rcc>
  <rcc rId="18250" sId="6">
    <oc r="E52">
      <v>71766</v>
    </oc>
    <nc r="E52"/>
  </rcc>
  <rcc rId="18251" sId="6">
    <oc r="E53">
      <v>30997</v>
    </oc>
    <nc r="E53"/>
  </rcc>
  <rcc rId="18252" sId="6">
    <oc r="E55">
      <v>9405</v>
    </oc>
    <nc r="E55"/>
  </rcc>
  <rcc rId="18253" sId="6">
    <oc r="E56">
      <v>22282</v>
    </oc>
    <nc r="E56"/>
  </rcc>
  <rcc rId="18254" sId="6">
    <oc r="E57">
      <v>4593</v>
    </oc>
    <nc r="E57"/>
  </rcc>
  <rcc rId="18255" sId="6">
    <oc r="E58">
      <v>9901</v>
    </oc>
    <nc r="E58"/>
  </rcc>
  <rcc rId="18256" sId="6">
    <oc r="E59">
      <v>15778</v>
    </oc>
    <nc r="E59"/>
  </rcc>
  <rcc rId="18257" sId="6">
    <oc r="E60">
      <v>17880</v>
    </oc>
    <nc r="E60"/>
  </rcc>
  <rcc rId="18258" sId="6">
    <oc r="E61">
      <v>22640</v>
    </oc>
    <nc r="E61"/>
  </rcc>
  <rcc rId="18259" sId="6">
    <oc r="E62">
      <v>25957</v>
    </oc>
    <nc r="E62"/>
  </rcc>
  <rcc rId="18260" sId="6">
    <oc r="E63">
      <v>47054</v>
    </oc>
    <nc r="E63"/>
  </rcc>
  <rcc rId="18261" sId="6">
    <oc r="E64">
      <v>40</v>
    </oc>
    <nc r="E64"/>
  </rcc>
  <rcc rId="18262" sId="6">
    <oc r="E65">
      <v>2447</v>
    </oc>
    <nc r="E65"/>
  </rcc>
  <rcc rId="18263" sId="6">
    <oc r="E66">
      <v>30030</v>
    </oc>
    <nc r="E66"/>
  </rcc>
  <rcc rId="18264" sId="6">
    <oc r="E67">
      <v>78950</v>
    </oc>
    <nc r="E67"/>
  </rcc>
  <rcc rId="18265" sId="6">
    <oc r="E68">
      <v>12336</v>
    </oc>
    <nc r="E68"/>
  </rcc>
  <rcc rId="18266" sId="6">
    <oc r="E69">
      <v>4185</v>
    </oc>
    <nc r="E69"/>
  </rcc>
  <rcc rId="18267" sId="6">
    <oc r="D78">
      <v>50458</v>
    </oc>
    <nc r="D78">
      <v>50917</v>
    </nc>
  </rcc>
  <rcc rId="18268" sId="6">
    <oc r="D79">
      <v>13720</v>
    </oc>
    <nc r="D79">
      <v>13851</v>
    </nc>
  </rcc>
  <rcc rId="18269" sId="6">
    <oc r="D80">
      <v>9060</v>
    </oc>
    <nc r="D80">
      <v>9182</v>
    </nc>
  </rcc>
  <rcc rId="18270" sId="6">
    <oc r="D81">
      <v>1702</v>
    </oc>
    <nc r="D81">
      <v>1729</v>
    </nc>
  </rcc>
  <rcc rId="18271" sId="6">
    <oc r="E78">
      <v>50917</v>
    </oc>
    <nc r="E78"/>
  </rcc>
  <rcc rId="18272" sId="6">
    <oc r="E79">
      <v>13851</v>
    </oc>
    <nc r="E79"/>
  </rcc>
  <rcc rId="18273" sId="6">
    <oc r="E80">
      <v>9182</v>
    </oc>
    <nc r="E80"/>
  </rcc>
  <rcc rId="18274" sId="6">
    <oc r="E81">
      <v>1729</v>
    </oc>
    <nc r="E81"/>
  </rcc>
  <rcc rId="18275" sId="6">
    <oc r="D83">
      <v>39080</v>
    </oc>
    <nc r="D83">
      <v>39622</v>
    </nc>
  </rcc>
  <rcc rId="18276" sId="6">
    <oc r="D84">
      <v>148552</v>
    </oc>
    <nc r="D84">
      <v>150756</v>
    </nc>
  </rcc>
  <rcc rId="18277" sId="6">
    <oc r="D85">
      <v>42590</v>
    </oc>
    <nc r="D85">
      <v>43152</v>
    </nc>
  </rcc>
  <rcc rId="18278" sId="6" odxf="1" dxf="1">
    <oc r="D86">
      <v>29557</v>
    </oc>
    <nc r="D86">
      <v>30380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fmt sheetId="6" sqref="D87" start="0" length="0">
    <dxf>
      <fill>
        <patternFill>
          <bgColor theme="4" tint="0.79998168889431442"/>
        </patternFill>
      </fill>
    </dxf>
  </rfmt>
  <rcc rId="18279" sId="6">
    <oc r="D88">
      <v>749</v>
    </oc>
    <nc r="D88">
      <v>771</v>
    </nc>
  </rcc>
  <rcc rId="18280" sId="6">
    <oc r="D94">
      <v>71196</v>
    </oc>
    <nc r="D94">
      <v>71654</v>
    </nc>
  </rcc>
  <rcc rId="18281" sId="6">
    <oc r="D95">
      <v>10557</v>
    </oc>
    <nc r="D95">
      <v>11231</v>
    </nc>
  </rcc>
  <rcc rId="18282" sId="6">
    <oc r="E83">
      <v>39622</v>
    </oc>
    <nc r="E83"/>
  </rcc>
  <rcc rId="18283" sId="6">
    <oc r="E84">
      <v>150756</v>
    </oc>
    <nc r="E84"/>
  </rcc>
  <rcc rId="18284" sId="6">
    <oc r="E85">
      <v>43152</v>
    </oc>
    <nc r="E85"/>
  </rcc>
  <rcc rId="18285" sId="6">
    <oc r="E86">
      <v>30380</v>
    </oc>
    <nc r="E86"/>
  </rcc>
  <rcc rId="18286" sId="6">
    <oc r="E87">
      <v>12823</v>
    </oc>
    <nc r="E87"/>
  </rcc>
  <rcc rId="18287" sId="6">
    <oc r="E88">
      <v>771</v>
    </oc>
    <nc r="E88"/>
  </rcc>
  <rcc rId="18288" sId="6">
    <oc r="E92">
      <v>26753</v>
    </oc>
    <nc r="E92"/>
  </rcc>
  <rcc rId="18289" sId="6">
    <oc r="E94">
      <v>71654</v>
    </oc>
    <nc r="E94"/>
  </rcc>
  <rcc rId="18290" sId="6">
    <oc r="E95">
      <v>11231</v>
    </oc>
    <nc r="E95"/>
  </rcc>
  <rcc rId="18291" sId="7">
    <oc r="C13" t="inlineStr">
      <is>
        <t>Октябрь 2022г.</t>
      </is>
    </oc>
    <nc r="C13" t="inlineStr">
      <is>
        <t>Ноябрь 2022г.</t>
      </is>
    </nc>
  </rcc>
  <rcc rId="18292" sId="8">
    <oc r="C13" t="inlineStr">
      <is>
        <t>Октябрь 2022г.</t>
      </is>
    </oc>
    <nc r="C13" t="inlineStr">
      <is>
        <t>Ноябрь 2022г.</t>
      </is>
    </nc>
  </rcc>
  <rcc rId="18293" sId="9">
    <oc r="C7" t="inlineStr">
      <is>
        <t>Октябрь 2022г.</t>
      </is>
    </oc>
    <nc r="C7" t="inlineStr">
      <is>
        <t>Ноябрь 2022г.</t>
      </is>
    </nc>
  </rcc>
  <rcc rId="18294" sId="10">
    <oc r="A2" t="inlineStr">
      <is>
        <t>Октябрь 2022 года</t>
      </is>
    </oc>
    <nc r="A2" t="inlineStr">
      <is>
        <t>Ноябрь 2022 года</t>
      </is>
    </nc>
  </rcc>
  <rcc rId="18295" sId="13">
    <oc r="A1" t="inlineStr">
      <is>
        <t>СПРАВОЧНАЯ ИНФОРМАЦИЯ потребление коммунальных услуг в здании по адресу г.Химки, ул.Лавочкина, д.13 октябрь 2022г.</t>
      </is>
    </oc>
    <nc r="A1" t="inlineStr">
      <is>
        <t>СПРАВОЧНАЯ ИНФОРМАЦИЯ потребление коммунальных услуг в здании по адресу г.Химки, ул.Лавочкина, д.13 ноябрь 2022г.</t>
      </is>
    </nc>
  </rcc>
  <rcmt sheetId="6" cell="D69" guid="{B05BD4A9-DF20-413A-A93D-FF266558066C}" author="HP" newLength="28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05" sId="1">
    <oc r="A2" t="inlineStr">
      <is>
        <t>по потреблению электроэнергии за период с  24.10.2022г. по  23.11.2022г.</t>
      </is>
    </oc>
    <nc r="A2" t="inlineStr">
      <is>
        <t>по потреблению электроэнергии за период с  24.10.2022г. по  22.11.2022г.</t>
      </is>
    </nc>
  </rcc>
  <rcc rId="18306" sId="6" numFmtId="19">
    <oc r="E6">
      <v>44889</v>
    </oc>
    <nc r="E6">
      <v>44888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331" sId="6">
    <oc r="E8">
      <v>14202</v>
    </oc>
    <nc r="E8">
      <v>14071</v>
    </nc>
  </rcc>
  <rfmt sheetId="6" sqref="E8">
    <dxf>
      <fill>
        <patternFill>
          <bgColor theme="0"/>
        </patternFill>
      </fill>
    </dxf>
  </rfmt>
  <rcc rId="17332" sId="6">
    <oc r="E10">
      <v>36626</v>
    </oc>
    <nc r="E10">
      <v>36756</v>
    </nc>
  </rcc>
  <rcc rId="17333" sId="13">
    <oc r="E7">
      <f>1631-F7</f>
    </oc>
    <nc r="E7">
      <f>1620-F7</f>
    </nc>
  </rcc>
  <rcc rId="17334" sId="13">
    <oc r="G5">
      <v>306.47000000000003</v>
    </oc>
    <nc r="G5">
      <v>307.02999999999997</v>
    </nc>
  </rcc>
  <rcc rId="17335" sId="13">
    <oc r="E8">
      <f>3049-F8-528</f>
    </oc>
    <nc r="E8">
      <f>3038-F8-506</f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16" sId="1">
    <nc r="D8">
      <v>6579</v>
    </nc>
  </rcc>
  <rcc rId="18317" sId="1">
    <nc r="D9">
      <v>2701</v>
    </nc>
  </rcc>
  <rcc rId="18318" sId="1">
    <nc r="D10">
      <v>13201</v>
    </nc>
  </rcc>
  <rcc rId="18319" sId="1">
    <nc r="D11">
      <v>17227</v>
    </nc>
  </rcc>
  <rcc rId="18320" sId="1">
    <nc r="D12">
      <v>7055</v>
    </nc>
  </rcc>
  <rcc rId="18321" sId="1">
    <nc r="D14">
      <v>6475</v>
    </nc>
  </rcc>
  <rcc rId="18322" sId="1">
    <nc r="D15">
      <v>4661</v>
    </nc>
  </rcc>
  <rcc rId="18323" sId="1">
    <nc r="D16">
      <v>3764</v>
    </nc>
  </rcc>
  <rcc rId="18324" sId="1">
    <nc r="D17">
      <v>6800</v>
    </nc>
  </rcc>
  <rcc rId="18325" sId="1">
    <nc r="D18">
      <v>5792</v>
    </nc>
  </rcc>
  <rcc rId="18326" sId="1">
    <nc r="D20">
      <v>10937</v>
    </nc>
  </rcc>
  <rcc rId="18327" sId="1">
    <nc r="D21">
      <v>3061</v>
    </nc>
  </rcc>
  <rcc rId="18328" sId="1">
    <nc r="D22">
      <v>9349</v>
    </nc>
  </rcc>
  <rcc rId="18329" sId="1">
    <nc r="D23">
      <v>11435</v>
    </nc>
  </rcc>
  <rcc rId="18330" sId="1">
    <nc r="D24">
      <v>12434</v>
    </nc>
  </rcc>
  <rcc rId="18331" sId="1">
    <nc r="D40">
      <v>3716</v>
    </nc>
  </rcc>
  <rcc rId="18332" sId="1">
    <nc r="D41">
      <v>3480</v>
    </nc>
  </rcc>
  <rcc rId="18333" sId="1">
    <nc r="D43">
      <v>16953</v>
    </nc>
  </rcc>
  <rcc rId="18334" sId="1">
    <nc r="D44">
      <v>12273</v>
    </nc>
  </rcc>
  <rcc rId="18335" sId="1">
    <nc r="D46">
      <v>14299</v>
    </nc>
  </rcc>
  <rcc rId="18336" sId="1">
    <nc r="D47">
      <v>2324</v>
    </nc>
  </rcc>
  <rcc rId="18337" sId="1">
    <nc r="D48">
      <v>25575</v>
    </nc>
  </rcc>
  <rcc rId="18338" sId="1">
    <nc r="D49">
      <v>21253</v>
    </nc>
  </rcc>
  <rcc rId="18339" sId="1">
    <nc r="D50">
      <v>9678</v>
    </nc>
  </rcc>
  <rcc rId="18340" sId="1">
    <nc r="D56">
      <v>11222</v>
    </nc>
  </rcc>
  <rcc rId="18341" sId="1">
    <nc r="D57">
      <v>6501</v>
    </nc>
  </rcc>
  <rcc rId="18342" sId="1">
    <nc r="D58">
      <v>1322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52" sId="6">
    <nc r="E17">
      <v>1075</v>
    </nc>
  </rcc>
  <rcc rId="18353" sId="6">
    <nc r="E26">
      <v>24624</v>
    </nc>
  </rcc>
  <rcc rId="18354" sId="6">
    <nc r="E63">
      <v>48700</v>
    </nc>
  </rcc>
  <rcc rId="18355" sId="6">
    <nc r="E67">
      <v>80812</v>
    </nc>
  </rcc>
  <rcc rId="18356" sId="6">
    <nc r="E68">
      <v>12474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57" sId="6">
    <nc r="E20">
      <v>39990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58" sId="2">
    <nc r="E6">
      <v>835</v>
    </nc>
  </rcc>
  <rcc rId="18359" sId="2">
    <nc r="E7">
      <v>22075</v>
    </nc>
  </rcc>
  <rcc rId="18360" sId="2">
    <nc r="E8">
      <v>19180</v>
    </nc>
  </rcc>
  <rcc rId="18361" sId="2">
    <nc r="E9">
      <v>23005</v>
    </nc>
  </rcc>
  <rcc rId="18362" sId="2">
    <nc r="E10">
      <v>106000</v>
    </nc>
  </rcc>
  <rcc rId="18363" sId="2">
    <nc r="E11">
      <v>25650</v>
    </nc>
  </rcc>
  <rcc rId="18364" sId="2">
    <nc r="E12">
      <v>19655</v>
    </nc>
  </rcc>
  <rcc rId="18365" sId="2">
    <nc r="E13">
      <v>26040</v>
    </nc>
  </rcc>
  <rcc rId="18366" sId="2">
    <nc r="E14">
      <v>20065</v>
    </nc>
  </rcc>
  <rcc rId="18367" sId="2">
    <nc r="E15">
      <v>38425</v>
    </nc>
  </rcc>
  <rcc rId="18368" sId="2">
    <nc r="E16">
      <v>43165</v>
    </nc>
  </rcc>
  <rcc rId="18369" sId="2">
    <nc r="E17">
      <v>31165</v>
    </nc>
  </rcc>
  <rcc rId="18370" sId="2">
    <nc r="E18">
      <v>14955</v>
    </nc>
  </rcc>
  <rcc rId="18371" sId="2">
    <nc r="E19">
      <v>2095</v>
    </nc>
  </rcc>
  <rcc rId="18372" sId="2">
    <nc r="E20">
      <v>1745</v>
    </nc>
  </rcc>
  <rcc rId="18373" sId="2">
    <nc r="E21">
      <v>25115</v>
    </nc>
  </rcc>
  <rcc rId="18374" sId="2">
    <nc r="E22">
      <v>5935</v>
    </nc>
  </rcc>
  <rcc rId="18375" sId="2">
    <nc r="E24">
      <v>10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8385" sId="2" ref="A23:XFD23" action="deleteRow">
    <undo index="0" exp="ref" v="1" dr="F23" r="G119" sId="2"/>
    <undo index="2" exp="area" ref3D="1" dr="$K$1:$L$1048576" dn="Z_59BB3A05_2517_4212_B4B0_766CE27362F6_.wvu.Cols" sId="2"/>
    <undo index="1" exp="area" ref3D="1" dr="$H$1:$I$1048576" dn="Z_59BB3A05_2517_4212_B4B0_766CE27362F6_.wvu.Cols" sId="2"/>
    <undo index="2" exp="area" ref3D="1" dr="$K$1:$L$1048576" dn="Z_1298D0A2_0CF6_434E_A6CD_B210E2963ADD_.wvu.Cols" sId="2"/>
    <undo index="1" exp="area" ref3D="1" dr="$H$1:$I$1048576" dn="Z_1298D0A2_0CF6_434E_A6CD_B210E2963ADD_.wvu.Cols" sId="2"/>
    <undo index="2" exp="area" ref3D="1" dr="$K$1:$L$1048576" dn="Z_11E80AD0_6AA7_470D_8311_11AF96F196E5_.wvu.Cols" sId="2"/>
    <undo index="1" exp="area" ref3D="1" dr="$H$1:$I$1048576" dn="Z_11E80AD0_6AA7_470D_8311_11AF96F196E5_.wvu.Cols" sId="2"/>
    <rfmt sheetId="2" xfDxf="1" sqref="A23:XFD23" start="0" length="0"/>
    <rcc rId="0" sId="2" dxf="1">
      <nc r="A23" t="inlineStr">
        <is>
          <t>1/ 18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2" s="1" dxf="1">
      <nc r="B23" t="inlineStr">
        <is>
          <t>Габуния Реваз Омарович</t>
        </is>
      </nc>
      <ndxf>
        <font>
          <sz val="7"/>
          <color auto="1"/>
          <name val="Arial"/>
          <scheme val="none"/>
        </font>
        <alignment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2" s="1" dxf="1">
      <nc r="C23" t="inlineStr">
        <is>
          <t>0281549-05</t>
        </is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fmt sheetId="2" sqref="D23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2" sqref="E23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2" dxf="1" numFmtId="4">
      <nc r="F23">
        <v>50</v>
      </nc>
      <ndxf>
        <font>
          <sz val="9"/>
          <color auto="1"/>
          <name val="Arial Cyr"/>
          <scheme val="none"/>
        </font>
        <numFmt numFmtId="1" formatCode="0"/>
        <fill>
          <patternFill patternType="solid">
            <bgColor rgb="FFFF000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2" dxf="1">
      <nc r="G23" t="inlineStr">
        <is>
          <t>Демонтаж</t>
        </is>
      </nc>
      <ndxf>
        <alignment horizontal="left" vertical="center" readingOrder="0"/>
      </ndxf>
    </rcc>
  </rrc>
  <rcc rId="18386" sId="2">
    <nc r="A23" t="inlineStr">
      <is>
        <t>1/ 18</t>
      </is>
    </nc>
  </rcc>
  <rcc rId="18387" sId="2">
    <nc r="E24">
      <v>6540</v>
    </nc>
  </rcc>
  <rcc rId="18388" sId="2">
    <nc r="E25">
      <v>13175</v>
    </nc>
  </rcc>
  <rcc rId="18389" sId="2">
    <nc r="E26">
      <v>11645</v>
    </nc>
  </rcc>
  <rcc rId="18390" sId="2">
    <nc r="E27">
      <v>48520</v>
    </nc>
  </rcc>
  <rcc rId="18391" sId="2">
    <nc r="E28">
      <v>11215</v>
    </nc>
  </rcc>
  <rcc rId="18392" sId="2">
    <nc r="E29">
      <v>52890</v>
    </nc>
  </rcc>
  <rcc rId="18393" sId="2">
    <nc r="E30">
      <v>6785</v>
    </nc>
  </rcc>
  <rcc rId="18394" sId="2">
    <nc r="E31">
      <v>2185</v>
    </nc>
  </rcc>
  <rcc rId="18395" sId="2">
    <nc r="E32">
      <v>24425</v>
    </nc>
  </rcc>
  <rcc rId="18396" sId="2">
    <nc r="E33">
      <v>119650</v>
    </nc>
  </rcc>
  <rcc rId="18397" sId="2">
    <nc r="E34">
      <v>44885</v>
    </nc>
  </rcc>
  <rcc rId="18398" sId="2">
    <nc r="E35">
      <v>55070</v>
    </nc>
  </rcc>
  <rcc rId="18399" sId="2">
    <nc r="E36">
      <v>13020</v>
    </nc>
  </rcc>
  <rcc rId="18400" sId="2">
    <nc r="E38">
      <v>37975</v>
    </nc>
  </rcc>
  <rcc rId="18401" sId="2">
    <nc r="E39">
      <v>29040</v>
    </nc>
  </rcc>
  <rcc rId="18402" sId="2">
    <nc r="E40">
      <v>27780</v>
    </nc>
  </rcc>
  <rcc rId="18403" sId="2">
    <nc r="E41">
      <v>29050</v>
    </nc>
  </rcc>
  <rcc rId="18404" sId="2">
    <nc r="E42">
      <v>30260</v>
    </nc>
  </rcc>
  <rcc rId="18405" sId="2">
    <nc r="E43">
      <v>4880</v>
    </nc>
  </rcc>
  <rcc rId="18406" sId="2">
    <nc r="E44">
      <v>31520</v>
    </nc>
  </rcc>
  <rcc rId="18407" sId="2">
    <nc r="E45">
      <v>20280</v>
    </nc>
  </rcc>
  <rcc rId="18408" sId="2">
    <nc r="E46">
      <v>39485</v>
    </nc>
  </rcc>
  <rcc rId="18409" sId="2">
    <nc r="E47">
      <v>50495</v>
    </nc>
  </rcc>
  <rcc rId="18410" sId="2">
    <nc r="E48">
      <v>41000</v>
    </nc>
  </rcc>
  <rcc rId="18411" sId="2">
    <nc r="E49">
      <v>87270</v>
    </nc>
  </rcc>
  <rcc rId="18412" sId="2">
    <nc r="E50">
      <v>72590</v>
    </nc>
  </rcc>
  <rcc rId="18413" sId="2">
    <nc r="E51">
      <v>8610</v>
    </nc>
  </rcc>
  <rcc rId="18414" sId="2">
    <nc r="E52">
      <v>10580</v>
    </nc>
  </rcc>
  <rcc rId="18415" sId="2">
    <nc r="E53">
      <v>19005</v>
    </nc>
  </rcc>
  <rcc rId="18416" sId="2">
    <nc r="E54">
      <v>10445</v>
    </nc>
  </rcc>
  <rcc rId="18417" sId="2">
    <nc r="E55">
      <v>43990</v>
    </nc>
  </rcc>
  <rcc rId="18418" sId="2">
    <nc r="E56">
      <v>10305</v>
    </nc>
  </rcc>
  <rcc rId="18419" sId="2">
    <nc r="E57">
      <v>83670</v>
    </nc>
  </rcc>
  <rcc rId="18420" sId="2">
    <nc r="E58">
      <v>22085</v>
    </nc>
  </rcc>
  <rcc rId="18421" sId="2">
    <nc r="E59">
      <v>21580</v>
    </nc>
  </rcc>
  <rcc rId="18422" sId="2">
    <nc r="E60">
      <v>12295</v>
    </nc>
  </rcc>
  <rcc rId="18423" sId="2">
    <nc r="E61">
      <v>69100</v>
    </nc>
  </rcc>
  <rcc rId="18424" sId="2">
    <nc r="E62">
      <v>12615</v>
    </nc>
  </rcc>
  <rcc rId="18425" sId="2">
    <nc r="E63">
      <v>2095</v>
    </nc>
  </rcc>
  <rcc rId="18426" sId="2">
    <nc r="E64">
      <v>19665</v>
    </nc>
  </rcc>
  <rcc rId="18427" sId="2">
    <nc r="E65">
      <v>61775</v>
    </nc>
  </rcc>
  <rcc rId="18428" sId="2">
    <nc r="E66">
      <v>28805</v>
    </nc>
  </rcc>
  <rcc rId="18429" sId="2">
    <nc r="E67">
      <v>7154</v>
    </nc>
  </rcc>
  <rcc rId="18430" sId="2">
    <nc r="E68">
      <v>25365</v>
    </nc>
  </rcc>
  <rcc rId="18431" sId="2">
    <nc r="E69">
      <v>53190</v>
    </nc>
  </rcc>
  <rcc rId="18432" sId="2">
    <nc r="E70">
      <v>83890</v>
    </nc>
  </rcc>
  <rcc rId="18433" sId="2">
    <nc r="E71">
      <v>35325</v>
    </nc>
  </rcc>
  <rcc rId="18434" sId="2">
    <nc r="E72">
      <v>4075</v>
    </nc>
  </rcc>
  <rcc rId="18435" sId="2">
    <nc r="E73">
      <v>52430</v>
    </nc>
  </rcc>
  <rcc rId="18436" sId="2">
    <nc r="E74">
      <v>9095</v>
    </nc>
  </rcc>
  <rcc rId="18437" sId="2">
    <nc r="E75">
      <v>270</v>
    </nc>
  </rcc>
  <rcc rId="18438" sId="2">
    <nc r="E76">
      <v>24975</v>
    </nc>
  </rcc>
  <rcc rId="18439" sId="2">
    <nc r="E77">
      <v>15855</v>
    </nc>
  </rcc>
  <rcc rId="18440" sId="2">
    <nc r="E78">
      <v>34495</v>
    </nc>
  </rcc>
  <rcc rId="18441" sId="2">
    <nc r="E79">
      <v>6930</v>
    </nc>
  </rcc>
  <rcc rId="18442" sId="2">
    <nc r="E80">
      <v>27630</v>
    </nc>
  </rcc>
  <rcc rId="18443" sId="2">
    <nc r="E81">
      <v>9085</v>
    </nc>
  </rcc>
  <rcc rId="18444" sId="2">
    <nc r="E83">
      <v>7055</v>
    </nc>
  </rcc>
  <rcc rId="18445" sId="2">
    <nc r="E84">
      <v>11235</v>
    </nc>
  </rcc>
  <rcc rId="18446" sId="2">
    <nc r="E85">
      <v>8455</v>
    </nc>
  </rcc>
  <rcc rId="18447" sId="2">
    <nc r="E86">
      <v>33805</v>
    </nc>
  </rcc>
  <rcc rId="18448" sId="2">
    <nc r="E87">
      <v>34765</v>
    </nc>
  </rcc>
  <rcc rId="18449" sId="2">
    <nc r="E88">
      <v>18255</v>
    </nc>
  </rcc>
  <rcc rId="18450" sId="2">
    <nc r="E89">
      <v>66555</v>
    </nc>
  </rcc>
  <rcc rId="18451" sId="2">
    <nc r="E90">
      <v>58765</v>
    </nc>
  </rcc>
  <rcc rId="18452" sId="2">
    <nc r="E91">
      <v>11945</v>
    </nc>
  </rcc>
  <rcc rId="18453" sId="2">
    <nc r="E92">
      <v>11585</v>
    </nc>
  </rcc>
  <rcc rId="18454" sId="2">
    <nc r="E93">
      <v>655</v>
    </nc>
  </rcc>
  <rcc rId="18455" sId="2">
    <nc r="E94">
      <v>34790</v>
    </nc>
  </rcc>
  <rcc rId="18456" sId="2">
    <nc r="E95">
      <v>12955</v>
    </nc>
  </rcc>
  <rcc rId="18457" sId="2">
    <nc r="E96">
      <v>40300</v>
    </nc>
  </rcc>
  <rcc rId="18458" sId="2">
    <oc r="G96" t="inlineStr">
      <is>
        <t>не живут</t>
      </is>
    </oc>
    <nc r="G96"/>
  </rcc>
  <rcc rId="18459" sId="2">
    <oc r="J96" t="inlineStr">
      <is>
        <t>выкл.</t>
      </is>
    </oc>
    <nc r="J96"/>
  </rcc>
  <rcc rId="18460" sId="2">
    <nc r="E97">
      <v>24000</v>
    </nc>
  </rcc>
  <rcc rId="18461" sId="2">
    <nc r="E98">
      <v>8750</v>
    </nc>
  </rcc>
  <rcc rId="18462" sId="2">
    <nc r="E99">
      <v>11960</v>
    </nc>
  </rcc>
  <rcc rId="18463" sId="2">
    <nc r="E100">
      <v>4035</v>
    </nc>
  </rcc>
  <rcc rId="18464" sId="2">
    <nc r="E101">
      <v>12335</v>
    </nc>
  </rcc>
  <rcc rId="18465" sId="2">
    <nc r="E102">
      <v>50635</v>
    </nc>
  </rcc>
  <rcc rId="18466" sId="2">
    <nc r="E103">
      <v>6035</v>
    </nc>
  </rcc>
  <rcc rId="18467" sId="2">
    <nc r="E104">
      <v>20870</v>
    </nc>
  </rcc>
  <rcc rId="18468" sId="2">
    <nc r="E105">
      <v>20315</v>
    </nc>
  </rcc>
  <rcc rId="18469" sId="2">
    <nc r="E106">
      <v>87295</v>
    </nc>
  </rcc>
  <rcc rId="18470" sId="2">
    <nc r="E107">
      <v>11055</v>
    </nc>
  </rcc>
  <rcc rId="18471" sId="2">
    <nc r="E108">
      <v>28435</v>
    </nc>
  </rcc>
  <rcc rId="18472" sId="2">
    <nc r="E109">
      <v>18395</v>
    </nc>
  </rcc>
  <rcc rId="18473" sId="2">
    <nc r="E110">
      <v>8605</v>
    </nc>
  </rcc>
  <rcc rId="18474" sId="2">
    <nc r="E111">
      <v>23020</v>
    </nc>
  </rcc>
  <rcc rId="18475" sId="2">
    <nc r="E112">
      <v>16710</v>
    </nc>
  </rcc>
  <rcc rId="18476" sId="2">
    <nc r="E113">
      <v>55070</v>
    </nc>
  </rcc>
  <rcc rId="18477" sId="2">
    <nc r="E114">
      <v>14650</v>
    </nc>
  </rcc>
  <rcc rId="18478" sId="2">
    <nc r="E115">
      <v>47320</v>
    </nc>
  </rcc>
  <rcc rId="18479" sId="2">
    <nc r="E116">
      <v>19735</v>
    </nc>
  </rcc>
  <rcc rId="18480" sId="2">
    <nc r="E117">
      <v>7470</v>
    </nc>
  </rcc>
  <rcc rId="18481" sId="2">
    <oc r="G118">
      <f>#REF!+F82</f>
    </oc>
    <nc r="G118">
      <f>F82</f>
    </nc>
  </rcc>
  <rcc rId="18482" sId="2">
    <oc r="F118">
      <f>SUM(F6:F117)</f>
    </oc>
    <nc r="F118">
      <f>SUM(F6:F117)</f>
    </nc>
  </rcc>
  <rcc rId="18483" sId="2">
    <nc r="E37">
      <v>33825</v>
    </nc>
  </rcc>
  <rcc rId="18484" sId="3">
    <nc r="E7">
      <v>12170</v>
    </nc>
  </rcc>
  <rcc rId="18485" sId="3">
    <nc r="E8">
      <v>320</v>
    </nc>
  </rcc>
  <rcc rId="18486" sId="3">
    <nc r="E9">
      <v>14365</v>
    </nc>
  </rcc>
  <rcc rId="18487" sId="3">
    <nc r="E10">
      <v>12485</v>
    </nc>
  </rcc>
  <rcc rId="18488" sId="3">
    <nc r="E11">
      <v>840</v>
    </nc>
  </rcc>
  <rcc rId="18489" sId="3">
    <nc r="E12">
      <v>27670</v>
    </nc>
  </rcc>
  <rcc rId="18490" sId="3">
    <nc r="E13">
      <v>8890</v>
    </nc>
  </rcc>
  <rcc rId="18491" sId="3">
    <nc r="E14">
      <v>16745</v>
    </nc>
  </rcc>
  <rcc rId="18492" sId="3">
    <nc r="E15">
      <v>1780</v>
    </nc>
  </rcc>
  <rcc rId="18493" sId="3">
    <nc r="E16">
      <v>76490</v>
    </nc>
  </rcc>
  <rcc rId="18494" sId="3">
    <nc r="E17">
      <v>35890</v>
    </nc>
  </rcc>
  <rcc rId="18495" sId="3">
    <nc r="E18">
      <v>13970</v>
    </nc>
  </rcc>
  <rcc rId="18496" sId="3">
    <nc r="E19">
      <v>147750</v>
    </nc>
  </rcc>
  <rcc rId="18497" sId="3">
    <nc r="E20">
      <v>5875</v>
    </nc>
  </rcc>
  <rcc rId="18498" sId="3">
    <nc r="E21">
      <v>11336</v>
    </nc>
  </rcc>
  <rcc rId="18499" sId="3">
    <nc r="E22">
      <v>12245</v>
    </nc>
  </rcc>
  <rcc rId="18500" sId="3">
    <nc r="E23">
      <v>37440</v>
    </nc>
  </rcc>
  <rcc rId="18501" sId="3">
    <nc r="E24">
      <v>51335</v>
    </nc>
  </rcc>
  <rcc rId="18502" sId="3">
    <nc r="E25">
      <v>11425</v>
    </nc>
  </rcc>
  <rcc rId="18503" sId="3">
    <nc r="E26">
      <v>15</v>
    </nc>
  </rcc>
  <rcc rId="18504" sId="3">
    <nc r="E27">
      <v>21100</v>
    </nc>
  </rcc>
  <rcc rId="18505" sId="3">
    <nc r="E28">
      <v>29625</v>
    </nc>
  </rcc>
  <rcc rId="18506" sId="3">
    <nc r="E29">
      <v>30575</v>
    </nc>
  </rcc>
  <rcc rId="18507" sId="3">
    <nc r="E30">
      <v>27820</v>
    </nc>
  </rcc>
  <rcc rId="18508" sId="3">
    <nc r="E31">
      <v>59950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509" sId="4">
    <nc r="E7">
      <v>7935</v>
    </nc>
  </rcc>
  <rcc rId="18510" sId="4">
    <nc r="E8">
      <v>49535</v>
    </nc>
  </rcc>
  <rcc rId="18511" sId="4">
    <nc r="E9">
      <v>3950</v>
    </nc>
  </rcc>
  <rcc rId="18512" sId="4">
    <nc r="E10">
      <v>19905</v>
    </nc>
  </rcc>
  <rcc rId="18513" sId="4">
    <nc r="E11">
      <v>12595</v>
    </nc>
  </rcc>
  <rcc rId="18514" sId="4">
    <nc r="E12">
      <v>44765</v>
    </nc>
  </rcc>
  <rcc rId="18515" sId="4">
    <nc r="E13">
      <v>16565</v>
    </nc>
  </rcc>
  <rcc rId="18516" sId="4">
    <nc r="E14">
      <v>9180</v>
    </nc>
  </rcc>
  <rcc rId="18517" sId="4">
    <nc r="E15">
      <v>24795</v>
    </nc>
  </rcc>
  <rcc rId="18518" sId="4">
    <nc r="E16">
      <v>22290</v>
    </nc>
  </rcc>
  <rcc rId="18519" sId="4">
    <nc r="E17">
      <v>28390</v>
    </nc>
  </rcc>
  <rcc rId="18520" sId="4">
    <nc r="E18">
      <v>30140</v>
    </nc>
  </rcc>
  <rcc rId="18521" sId="4">
    <nc r="E19">
      <v>50860</v>
    </nc>
  </rcc>
  <rcc rId="18522" sId="4">
    <nc r="E20">
      <v>3455</v>
    </nc>
  </rcc>
  <rcc rId="18523" sId="4">
    <nc r="E21">
      <v>6895</v>
    </nc>
  </rcc>
  <rcc rId="18524" sId="4">
    <nc r="E22">
      <v>20110</v>
    </nc>
  </rcc>
  <rcc rId="18525" sId="4">
    <nc r="E23">
      <v>48845</v>
    </nc>
  </rcc>
  <rcc rId="18526" sId="4">
    <nc r="E24">
      <v>27340</v>
    </nc>
  </rcc>
  <rcc rId="18527" sId="4">
    <nc r="E25">
      <v>32820</v>
    </nc>
  </rcc>
  <rcc rId="18528" sId="4">
    <nc r="E26">
      <v>15085</v>
    </nc>
  </rcc>
  <rcc rId="18529" sId="4">
    <nc r="E27">
      <v>13185</v>
    </nc>
  </rcc>
  <rcc rId="18530" sId="4">
    <nc r="E28">
      <v>56275</v>
    </nc>
  </rcc>
  <rcc rId="18531" sId="4">
    <nc r="E29">
      <v>32230</v>
    </nc>
  </rcc>
  <rcc rId="18532" sId="4">
    <nc r="E30">
      <v>50830</v>
    </nc>
  </rcc>
  <rcc rId="18533" sId="4">
    <nc r="E31">
      <v>20285</v>
    </nc>
  </rcc>
  <rcc rId="18534" sId="4">
    <nc r="E32">
      <v>27160</v>
    </nc>
  </rcc>
  <rcc rId="18535" sId="4">
    <nc r="E33">
      <v>37295</v>
    </nc>
  </rcc>
  <rcc rId="18536" sId="4">
    <nc r="E34">
      <v>16730</v>
    </nc>
  </rcc>
  <rcc rId="18537" sId="4">
    <nc r="E35">
      <v>11460</v>
    </nc>
  </rcc>
  <rcc rId="18538" sId="4">
    <nc r="E36">
      <v>44215</v>
    </nc>
  </rcc>
  <rcc rId="18539" sId="4">
    <nc r="E37">
      <v>37170</v>
    </nc>
  </rcc>
  <rcc rId="18540" sId="4">
    <nc r="E38">
      <v>10540</v>
    </nc>
  </rcc>
  <rcc rId="18541" sId="4">
    <nc r="E39">
      <v>41740</v>
    </nc>
  </rcc>
  <rcc rId="18542" sId="4">
    <nc r="E40">
      <v>36445</v>
    </nc>
  </rcc>
  <rcc rId="18543" sId="4">
    <nc r="E41">
      <v>4235</v>
    </nc>
  </rcc>
  <rcc rId="18544" sId="4">
    <nc r="E42">
      <v>95940</v>
    </nc>
  </rcc>
  <rcc rId="18545" sId="4">
    <nc r="E43">
      <v>6810</v>
    </nc>
  </rcc>
  <rcc rId="18546" sId="4">
    <nc r="E44">
      <v>730</v>
    </nc>
  </rcc>
  <rcc rId="18547" sId="4">
    <nc r="E45">
      <v>85405</v>
    </nc>
  </rcc>
  <rcc rId="18548" sId="4">
    <nc r="E46">
      <v>7790</v>
    </nc>
  </rcc>
  <rcc rId="18549" sId="4">
    <nc r="E47">
      <v>10340</v>
    </nc>
  </rcc>
  <rcc rId="18550" sId="4">
    <nc r="E48">
      <v>53670</v>
    </nc>
  </rcc>
  <rcc rId="18551" sId="4">
    <nc r="E49">
      <v>13375</v>
    </nc>
  </rcc>
  <rcc rId="18552" sId="4">
    <nc r="E50">
      <v>30400</v>
    </nc>
  </rcc>
  <rcc rId="18553" sId="4">
    <nc r="E51">
      <v>13780</v>
    </nc>
  </rcc>
  <rcc rId="18554" sId="4">
    <nc r="E52">
      <v>9085</v>
    </nc>
  </rcc>
  <rcc rId="18555" sId="4">
    <nc r="E53">
      <v>18645</v>
    </nc>
  </rcc>
  <rcc rId="18556" sId="4">
    <nc r="E54">
      <v>5505</v>
    </nc>
  </rcc>
  <rcc rId="18557" sId="4">
    <nc r="E55">
      <v>51200</v>
    </nc>
  </rcc>
  <rcc rId="18558" sId="4">
    <nc r="E56">
      <v>44505</v>
    </nc>
  </rcc>
  <rcc rId="18559" sId="4">
    <nc r="E57">
      <v>5100</v>
    </nc>
  </rcc>
  <rcc rId="18560" sId="4">
    <nc r="E58">
      <v>27130</v>
    </nc>
  </rcc>
  <rcc rId="18561" sId="4">
    <nc r="E59">
      <v>11580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927D8568-1A84-4564-90FF-8C16AFA396D0}" name="Ольга" id="-642878304" dateTime="2022-10-26T08:16:54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4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4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5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view="pageBreakPreview" zoomScale="120" zoomScaleSheetLayoutView="120" workbookViewId="0">
      <selection activeCell="D46" sqref="D46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">
      <c r="A1" s="737" t="s">
        <v>1018</v>
      </c>
      <c r="B1" s="737"/>
      <c r="C1" s="737"/>
      <c r="D1" s="737"/>
      <c r="E1" s="737"/>
      <c r="F1" s="737"/>
      <c r="G1" s="737"/>
    </row>
    <row r="2" spans="1:8" ht="15" x14ac:dyDescent="0.2">
      <c r="A2" s="738" t="s">
        <v>2016</v>
      </c>
      <c r="B2" s="738"/>
      <c r="C2" s="738"/>
      <c r="D2" s="738"/>
      <c r="E2" s="738"/>
      <c r="F2" s="738"/>
      <c r="G2" s="738"/>
    </row>
    <row r="3" spans="1:8" ht="13.5" thickBot="1" x14ac:dyDescent="0.25">
      <c r="A3" s="1"/>
      <c r="B3" s="2"/>
      <c r="G3" s="2"/>
    </row>
    <row r="4" spans="1:8" ht="13.5" customHeight="1" thickBot="1" x14ac:dyDescent="0.25">
      <c r="A4" s="742" t="s">
        <v>0</v>
      </c>
      <c r="B4" s="743" t="s">
        <v>1</v>
      </c>
      <c r="C4" s="743" t="s">
        <v>2</v>
      </c>
      <c r="D4" s="743"/>
      <c r="E4" s="739" t="s">
        <v>3</v>
      </c>
      <c r="F4" s="739" t="s">
        <v>4</v>
      </c>
      <c r="G4" s="743" t="s">
        <v>5</v>
      </c>
    </row>
    <row r="5" spans="1:8" ht="13.5" thickBot="1" x14ac:dyDescent="0.25">
      <c r="A5" s="740"/>
      <c r="B5" s="743"/>
      <c r="C5" s="743"/>
      <c r="D5" s="743"/>
      <c r="E5" s="740"/>
      <c r="F5" s="740"/>
      <c r="G5" s="743"/>
    </row>
    <row r="6" spans="1:8" ht="13.5" thickBot="1" x14ac:dyDescent="0.25">
      <c r="A6" s="741"/>
      <c r="B6" s="743"/>
      <c r="C6" s="5" t="s">
        <v>6</v>
      </c>
      <c r="D6" s="6" t="s">
        <v>7</v>
      </c>
      <c r="E6" s="741"/>
      <c r="F6" s="741"/>
      <c r="G6" s="743"/>
    </row>
    <row r="7" spans="1:8" ht="18" customHeight="1" thickBot="1" x14ac:dyDescent="0.25">
      <c r="A7" s="744" t="s">
        <v>1559</v>
      </c>
      <c r="B7" s="745"/>
      <c r="C7" s="745"/>
      <c r="D7" s="746"/>
      <c r="E7" s="3"/>
      <c r="F7" s="4"/>
      <c r="G7" s="3"/>
    </row>
    <row r="8" spans="1:8" ht="39" thickBot="1" x14ac:dyDescent="0.25">
      <c r="A8" s="7" t="s">
        <v>8</v>
      </c>
      <c r="B8" s="21">
        <v>29993326</v>
      </c>
      <c r="C8" s="21">
        <v>6499</v>
      </c>
      <c r="D8" s="21">
        <v>6579</v>
      </c>
      <c r="E8" s="155">
        <f>D8-C8</f>
        <v>80</v>
      </c>
      <c r="F8" s="21">
        <v>15</v>
      </c>
      <c r="G8" s="22">
        <f>E8*F8</f>
        <v>1200</v>
      </c>
      <c r="H8" s="8"/>
    </row>
    <row r="9" spans="1:8" ht="64.5" thickBot="1" x14ac:dyDescent="0.25">
      <c r="A9" s="9" t="s">
        <v>9</v>
      </c>
      <c r="B9" s="21">
        <v>29993299</v>
      </c>
      <c r="C9" s="22">
        <v>2658</v>
      </c>
      <c r="D9" s="22">
        <v>2701</v>
      </c>
      <c r="E9" s="155">
        <f>D9-C9</f>
        <v>43</v>
      </c>
      <c r="F9" s="22">
        <v>60</v>
      </c>
      <c r="G9" s="22">
        <f>E9*F9</f>
        <v>2580</v>
      </c>
      <c r="H9" s="8"/>
    </row>
    <row r="10" spans="1:8" ht="15" customHeight="1" thickBot="1" x14ac:dyDescent="0.25">
      <c r="A10" s="9" t="s">
        <v>10</v>
      </c>
      <c r="B10" s="21">
        <v>29993206</v>
      </c>
      <c r="C10" s="21">
        <v>12974</v>
      </c>
      <c r="D10" s="21">
        <v>13201</v>
      </c>
      <c r="E10" s="155">
        <f>D10-C10</f>
        <v>227</v>
      </c>
      <c r="F10" s="21">
        <v>40</v>
      </c>
      <c r="G10" s="22">
        <f>E10*F10</f>
        <v>9080</v>
      </c>
    </row>
    <row r="11" spans="1:8" ht="15" customHeight="1" thickBot="1" x14ac:dyDescent="0.25">
      <c r="A11" s="11" t="s">
        <v>11</v>
      </c>
      <c r="B11" s="25">
        <v>29993506</v>
      </c>
      <c r="C11" s="21">
        <v>16902</v>
      </c>
      <c r="D11" s="21">
        <v>17227</v>
      </c>
      <c r="E11" s="155">
        <f>D11-C11</f>
        <v>325</v>
      </c>
      <c r="F11" s="21">
        <v>60</v>
      </c>
      <c r="G11" s="22">
        <f>E11*F11</f>
        <v>19500</v>
      </c>
    </row>
    <row r="12" spans="1:8" ht="15" customHeight="1" thickBot="1" x14ac:dyDescent="0.25">
      <c r="A12" s="9" t="s">
        <v>1438</v>
      </c>
      <c r="B12" s="22">
        <v>29993527</v>
      </c>
      <c r="C12" s="21">
        <v>6948</v>
      </c>
      <c r="D12" s="21">
        <v>7055</v>
      </c>
      <c r="E12" s="155">
        <f>D12-C12</f>
        <v>107</v>
      </c>
      <c r="F12" s="21">
        <v>20</v>
      </c>
      <c r="G12" s="22">
        <f>E12*F12</f>
        <v>2140</v>
      </c>
    </row>
    <row r="13" spans="1:8" ht="18" customHeight="1" thickBot="1" x14ac:dyDescent="0.25">
      <c r="A13" s="517" t="s">
        <v>1560</v>
      </c>
      <c r="B13" s="518"/>
      <c r="C13" s="180"/>
      <c r="D13" s="180"/>
      <c r="E13" s="155"/>
      <c r="F13" s="188"/>
      <c r="G13" s="12">
        <f>SUM(G8:G12)</f>
        <v>34500</v>
      </c>
    </row>
    <row r="14" spans="1:8" ht="42.75" customHeight="1" thickBot="1" x14ac:dyDescent="0.25">
      <c r="A14" s="7" t="s">
        <v>8</v>
      </c>
      <c r="B14" s="21">
        <v>29993434</v>
      </c>
      <c r="C14" s="20">
        <v>6396</v>
      </c>
      <c r="D14" s="20">
        <v>6475</v>
      </c>
      <c r="E14" s="155">
        <f t="shared" ref="E14:E18" si="0">D14-C14</f>
        <v>79</v>
      </c>
      <c r="F14" s="21">
        <v>10</v>
      </c>
      <c r="G14" s="22">
        <f t="shared" ref="G14:G18" si="1">E14*F14</f>
        <v>790</v>
      </c>
      <c r="H14" s="10"/>
    </row>
    <row r="15" spans="1:8" ht="53.25" customHeight="1" thickBot="1" x14ac:dyDescent="0.25">
      <c r="A15" s="9" t="s">
        <v>12</v>
      </c>
      <c r="B15" s="21">
        <v>29993175</v>
      </c>
      <c r="C15" s="21">
        <v>4612</v>
      </c>
      <c r="D15" s="21">
        <v>4661</v>
      </c>
      <c r="E15" s="155">
        <f t="shared" si="0"/>
        <v>49</v>
      </c>
      <c r="F15" s="21">
        <v>15</v>
      </c>
      <c r="G15" s="22">
        <f t="shared" si="1"/>
        <v>735</v>
      </c>
      <c r="H15" s="10"/>
    </row>
    <row r="16" spans="1:8" ht="15" customHeight="1" thickBot="1" x14ac:dyDescent="0.25">
      <c r="A16" s="9" t="s">
        <v>10</v>
      </c>
      <c r="B16" s="21">
        <v>29993086</v>
      </c>
      <c r="C16" s="21">
        <v>3686</v>
      </c>
      <c r="D16" s="21">
        <v>3764</v>
      </c>
      <c r="E16" s="155">
        <f t="shared" si="0"/>
        <v>78</v>
      </c>
      <c r="F16" s="21">
        <v>40</v>
      </c>
      <c r="G16" s="22">
        <f t="shared" si="1"/>
        <v>3120</v>
      </c>
      <c r="H16" s="10"/>
    </row>
    <row r="17" spans="1:8" ht="15" customHeight="1" thickBot="1" x14ac:dyDescent="0.25">
      <c r="A17" s="11" t="s">
        <v>11</v>
      </c>
      <c r="B17" s="25">
        <v>29993400</v>
      </c>
      <c r="C17" s="21">
        <v>6669</v>
      </c>
      <c r="D17" s="21">
        <v>6800</v>
      </c>
      <c r="E17" s="155">
        <f t="shared" si="0"/>
        <v>131</v>
      </c>
      <c r="F17" s="21">
        <v>30</v>
      </c>
      <c r="G17" s="22">
        <f t="shared" si="1"/>
        <v>3930</v>
      </c>
      <c r="H17" s="10"/>
    </row>
    <row r="18" spans="1:8" ht="31.5" customHeight="1" thickBot="1" x14ac:dyDescent="0.25">
      <c r="A18" s="14" t="s">
        <v>1382</v>
      </c>
      <c r="B18" s="22">
        <v>29993504</v>
      </c>
      <c r="C18" s="21">
        <v>5762</v>
      </c>
      <c r="D18" s="21">
        <v>5792</v>
      </c>
      <c r="E18" s="155">
        <f t="shared" si="0"/>
        <v>30</v>
      </c>
      <c r="F18" s="21">
        <v>20</v>
      </c>
      <c r="G18" s="22">
        <f t="shared" si="1"/>
        <v>600</v>
      </c>
      <c r="H18" s="10"/>
    </row>
    <row r="19" spans="1:8" ht="18" customHeight="1" thickBot="1" x14ac:dyDescent="0.25">
      <c r="A19" s="755" t="s">
        <v>1561</v>
      </c>
      <c r="B19" s="756"/>
      <c r="C19" s="756"/>
      <c r="D19" s="759"/>
      <c r="E19" s="155"/>
      <c r="G19" s="16">
        <f>SUM(G14:G18)</f>
        <v>9175</v>
      </c>
    </row>
    <row r="20" spans="1:8" ht="39" customHeight="1" thickBot="1" x14ac:dyDescent="0.25">
      <c r="A20" s="7" t="s">
        <v>8</v>
      </c>
      <c r="B20" s="21">
        <v>29993452</v>
      </c>
      <c r="C20" s="21">
        <v>10800</v>
      </c>
      <c r="D20" s="21">
        <v>10937</v>
      </c>
      <c r="E20" s="155">
        <f t="shared" ref="E20:E24" si="2">D20-C20</f>
        <v>137</v>
      </c>
      <c r="F20" s="21">
        <v>10</v>
      </c>
      <c r="G20" s="22">
        <f t="shared" ref="G20:G24" si="3">E20*F20</f>
        <v>1370</v>
      </c>
      <c r="H20" s="10"/>
    </row>
    <row r="21" spans="1:8" ht="54" customHeight="1" thickBot="1" x14ac:dyDescent="0.25">
      <c r="A21" s="9" t="s">
        <v>13</v>
      </c>
      <c r="B21" s="21">
        <v>29993531</v>
      </c>
      <c r="C21" s="21">
        <v>3020</v>
      </c>
      <c r="D21" s="21">
        <v>3061</v>
      </c>
      <c r="E21" s="155">
        <f t="shared" si="2"/>
        <v>41</v>
      </c>
      <c r="F21" s="22">
        <v>15</v>
      </c>
      <c r="G21" s="22">
        <f t="shared" si="3"/>
        <v>615</v>
      </c>
      <c r="H21" s="10"/>
    </row>
    <row r="22" spans="1:8" ht="17.25" customHeight="1" thickBot="1" x14ac:dyDescent="0.25">
      <c r="A22" s="9" t="s">
        <v>14</v>
      </c>
      <c r="B22" s="21">
        <v>29993455</v>
      </c>
      <c r="C22" s="20">
        <v>9155</v>
      </c>
      <c r="D22" s="20">
        <v>9349</v>
      </c>
      <c r="E22" s="155">
        <f t="shared" si="2"/>
        <v>194</v>
      </c>
      <c r="F22" s="21">
        <v>40</v>
      </c>
      <c r="G22" s="22">
        <f t="shared" si="3"/>
        <v>7760</v>
      </c>
      <c r="H22" s="10"/>
    </row>
    <row r="23" spans="1:8" ht="16.5" customHeight="1" thickBot="1" x14ac:dyDescent="0.25">
      <c r="A23" s="11" t="s">
        <v>15</v>
      </c>
      <c r="B23" s="25">
        <v>29993405</v>
      </c>
      <c r="C23" s="22">
        <v>11220</v>
      </c>
      <c r="D23" s="22">
        <v>11435</v>
      </c>
      <c r="E23" s="155">
        <f t="shared" si="2"/>
        <v>215</v>
      </c>
      <c r="F23" s="21">
        <v>30</v>
      </c>
      <c r="G23" s="22">
        <f t="shared" si="3"/>
        <v>6450</v>
      </c>
      <c r="H23" s="10"/>
    </row>
    <row r="24" spans="1:8" ht="30.75" customHeight="1" thickBot="1" x14ac:dyDescent="0.25">
      <c r="A24" s="14" t="s">
        <v>1381</v>
      </c>
      <c r="B24" s="22">
        <v>29993524</v>
      </c>
      <c r="C24" s="22">
        <v>12267</v>
      </c>
      <c r="D24" s="22">
        <v>12434</v>
      </c>
      <c r="E24" s="155">
        <f t="shared" si="2"/>
        <v>167</v>
      </c>
      <c r="F24" s="21">
        <v>20</v>
      </c>
      <c r="G24" s="22">
        <f t="shared" si="3"/>
        <v>3340</v>
      </c>
      <c r="H24" s="10"/>
    </row>
    <row r="25" spans="1:8" ht="13.5" thickBot="1" x14ac:dyDescent="0.25">
      <c r="A25" s="753"/>
      <c r="B25" s="753"/>
      <c r="C25" s="753"/>
      <c r="D25" s="753"/>
      <c r="E25" s="753"/>
      <c r="F25" s="5" t="s">
        <v>16</v>
      </c>
      <c r="G25" s="16">
        <f>SUM(G20:G24)</f>
        <v>19535</v>
      </c>
    </row>
    <row r="26" spans="1:8" ht="13.5" thickBot="1" x14ac:dyDescent="0.25">
      <c r="C26" s="17"/>
      <c r="D26" s="17"/>
      <c r="F26" s="5" t="s">
        <v>17</v>
      </c>
      <c r="G26" s="349">
        <f>G25+G19+G13</f>
        <v>63210</v>
      </c>
      <c r="H26" s="10"/>
    </row>
    <row r="27" spans="1:8" x14ac:dyDescent="0.2">
      <c r="C27" s="17"/>
      <c r="D27" s="17"/>
      <c r="G27" s="135"/>
      <c r="H27" s="10"/>
    </row>
    <row r="29" spans="1:8" s="720" customFormat="1" ht="19.5" customHeight="1" x14ac:dyDescent="0.2">
      <c r="A29" s="715"/>
      <c r="B29" s="716"/>
      <c r="C29" s="717"/>
      <c r="D29" s="717"/>
      <c r="E29" s="718"/>
      <c r="F29" s="718"/>
      <c r="G29" s="718"/>
      <c r="H29" s="719"/>
    </row>
    <row r="30" spans="1:8" s="720" customFormat="1" ht="18.75" customHeight="1" x14ac:dyDescent="0.2">
      <c r="A30" s="721"/>
      <c r="B30" s="718"/>
      <c r="C30" s="717"/>
      <c r="D30" s="717"/>
      <c r="E30" s="718"/>
      <c r="F30" s="718"/>
      <c r="G30" s="718"/>
      <c r="H30" s="719"/>
    </row>
    <row r="31" spans="1:8" s="720" customFormat="1" x14ac:dyDescent="0.2">
      <c r="G31" s="722"/>
    </row>
    <row r="32" spans="1:8" s="720" customFormat="1" x14ac:dyDescent="0.2">
      <c r="G32" s="723"/>
    </row>
    <row r="33" spans="1:8" x14ac:dyDescent="0.2">
      <c r="G33" s="18"/>
    </row>
    <row r="34" spans="1:8" x14ac:dyDescent="0.2">
      <c r="A34" s="754"/>
      <c r="B34" s="754"/>
      <c r="C34" s="754"/>
      <c r="D34" s="754"/>
      <c r="E34" s="754"/>
      <c r="F34" s="762"/>
      <c r="G34" s="762"/>
    </row>
    <row r="35" spans="1:8" ht="13.5" thickBot="1" x14ac:dyDescent="0.25">
      <c r="A35" s="1"/>
      <c r="B35" s="2"/>
      <c r="G35" s="2"/>
    </row>
    <row r="36" spans="1:8" ht="12.75" customHeight="1" x14ac:dyDescent="0.2">
      <c r="A36" s="742" t="s">
        <v>0</v>
      </c>
      <c r="B36" s="739" t="s">
        <v>1</v>
      </c>
      <c r="C36" s="749" t="s">
        <v>2</v>
      </c>
      <c r="D36" s="750"/>
      <c r="E36" s="739" t="s">
        <v>3</v>
      </c>
      <c r="F36" s="739" t="s">
        <v>4</v>
      </c>
      <c r="G36" s="739" t="s">
        <v>5</v>
      </c>
    </row>
    <row r="37" spans="1:8" ht="13.5" thickBot="1" x14ac:dyDescent="0.25">
      <c r="A37" s="747"/>
      <c r="B37" s="740"/>
      <c r="C37" s="751"/>
      <c r="D37" s="752"/>
      <c r="E37" s="740"/>
      <c r="F37" s="740"/>
      <c r="G37" s="740"/>
    </row>
    <row r="38" spans="1:8" ht="13.5" thickBot="1" x14ac:dyDescent="0.25">
      <c r="A38" s="748"/>
      <c r="B38" s="741"/>
      <c r="C38" s="5" t="s">
        <v>6</v>
      </c>
      <c r="D38" s="6" t="s">
        <v>7</v>
      </c>
      <c r="E38" s="741"/>
      <c r="F38" s="741"/>
      <c r="G38" s="741"/>
    </row>
    <row r="39" spans="1:8" ht="25.5" customHeight="1" thickBot="1" x14ac:dyDescent="0.25">
      <c r="A39" s="757"/>
      <c r="B39" s="758"/>
      <c r="C39" s="758"/>
      <c r="D39" s="758"/>
      <c r="E39" s="143"/>
      <c r="G39" s="19"/>
    </row>
    <row r="40" spans="1:8" ht="15" customHeight="1" thickBot="1" x14ac:dyDescent="0.25">
      <c r="A40" s="14" t="s">
        <v>18</v>
      </c>
      <c r="B40" s="14" t="s">
        <v>1459</v>
      </c>
      <c r="C40" s="20">
        <v>3650</v>
      </c>
      <c r="D40" s="20">
        <v>3716</v>
      </c>
      <c r="E40" s="21">
        <f>D40-C40</f>
        <v>66</v>
      </c>
      <c r="F40" s="14">
        <v>30</v>
      </c>
      <c r="G40" s="150">
        <f>E40*F40</f>
        <v>1980</v>
      </c>
      <c r="H40" s="10"/>
    </row>
    <row r="41" spans="1:8" ht="15" customHeight="1" thickBot="1" x14ac:dyDescent="0.25">
      <c r="A41" s="23" t="s">
        <v>19</v>
      </c>
      <c r="B41" s="21">
        <v>29993194</v>
      </c>
      <c r="C41" s="21">
        <v>3421</v>
      </c>
      <c r="D41" s="21">
        <v>3480</v>
      </c>
      <c r="E41" s="21">
        <f>D41-C41</f>
        <v>59</v>
      </c>
      <c r="F41" s="21">
        <v>30</v>
      </c>
      <c r="G41" s="22">
        <f>E41*F41</f>
        <v>1770</v>
      </c>
      <c r="H41" s="10"/>
    </row>
    <row r="42" spans="1:8" ht="15" customHeight="1" thickBot="1" x14ac:dyDescent="0.25">
      <c r="A42" s="24"/>
      <c r="B42" s="21"/>
      <c r="C42" s="25"/>
      <c r="D42" s="25"/>
      <c r="E42" s="21"/>
      <c r="F42" s="25"/>
      <c r="G42" s="22"/>
    </row>
    <row r="43" spans="1:8" ht="15" customHeight="1" thickBot="1" x14ac:dyDescent="0.25">
      <c r="A43" s="14" t="s">
        <v>20</v>
      </c>
      <c r="B43" s="26" t="s">
        <v>1460</v>
      </c>
      <c r="C43" s="25">
        <v>16332</v>
      </c>
      <c r="D43" s="25">
        <v>16953</v>
      </c>
      <c r="E43" s="21">
        <f>D43-C43</f>
        <v>621</v>
      </c>
      <c r="F43" s="21">
        <v>30</v>
      </c>
      <c r="G43" s="22">
        <f>E43*F43</f>
        <v>18630</v>
      </c>
      <c r="H43" s="10"/>
    </row>
    <row r="44" spans="1:8" ht="15" customHeight="1" thickBot="1" x14ac:dyDescent="0.25">
      <c r="A44" s="23" t="s">
        <v>21</v>
      </c>
      <c r="B44" s="14" t="s">
        <v>1461</v>
      </c>
      <c r="C44" s="159">
        <v>12020</v>
      </c>
      <c r="D44" s="159">
        <v>12273</v>
      </c>
      <c r="E44" s="21">
        <f>D44-C44</f>
        <v>253</v>
      </c>
      <c r="F44" s="21">
        <v>30</v>
      </c>
      <c r="G44" s="22">
        <f>E44*F44</f>
        <v>7590</v>
      </c>
      <c r="H44" s="10"/>
    </row>
    <row r="45" spans="1:8" ht="16.5" customHeight="1" thickBot="1" x14ac:dyDescent="0.25">
      <c r="A45" s="755" t="s">
        <v>22</v>
      </c>
      <c r="B45" s="756"/>
      <c r="C45" s="729"/>
      <c r="D45" s="187"/>
      <c r="E45" s="149"/>
      <c r="F45" s="5" t="s">
        <v>16</v>
      </c>
      <c r="G45" s="547">
        <f>SUM(G40:G44)</f>
        <v>29970</v>
      </c>
      <c r="H45" s="10"/>
    </row>
    <row r="46" spans="1:8" ht="31.5" customHeight="1" thickBot="1" x14ac:dyDescent="0.25">
      <c r="A46" s="27" t="s">
        <v>8</v>
      </c>
      <c r="B46" s="21">
        <v>29993213</v>
      </c>
      <c r="C46" s="22">
        <v>14142</v>
      </c>
      <c r="D46" s="22">
        <v>14299</v>
      </c>
      <c r="E46" s="22">
        <f t="shared" ref="E46:E50" si="4">D46-C46</f>
        <v>157</v>
      </c>
      <c r="F46" s="21">
        <v>15</v>
      </c>
      <c r="G46" s="22">
        <f t="shared" ref="G46:G50" si="5">E46*F46</f>
        <v>2355</v>
      </c>
      <c r="H46" s="10"/>
    </row>
    <row r="47" spans="1:8" ht="49.5" customHeight="1" thickBot="1" x14ac:dyDescent="0.25">
      <c r="A47" s="14" t="s">
        <v>13</v>
      </c>
      <c r="B47" s="21">
        <v>29993517</v>
      </c>
      <c r="C47" s="21">
        <v>2289</v>
      </c>
      <c r="D47" s="21">
        <v>2324</v>
      </c>
      <c r="E47" s="22">
        <f t="shared" si="4"/>
        <v>35</v>
      </c>
      <c r="F47" s="21">
        <v>60</v>
      </c>
      <c r="G47" s="22">
        <f t="shared" si="5"/>
        <v>2100</v>
      </c>
      <c r="H47" s="10"/>
    </row>
    <row r="48" spans="1:8" ht="15" customHeight="1" thickBot="1" x14ac:dyDescent="0.25">
      <c r="A48" s="14" t="s">
        <v>14</v>
      </c>
      <c r="B48" s="21">
        <v>29116365</v>
      </c>
      <c r="C48" s="20">
        <v>25138</v>
      </c>
      <c r="D48" s="20">
        <v>25575</v>
      </c>
      <c r="E48" s="22">
        <f t="shared" si="4"/>
        <v>437</v>
      </c>
      <c r="F48" s="21">
        <v>60</v>
      </c>
      <c r="G48" s="22">
        <f t="shared" si="5"/>
        <v>26220</v>
      </c>
      <c r="H48" s="10"/>
    </row>
    <row r="49" spans="1:8" ht="15" customHeight="1" thickBot="1" x14ac:dyDescent="0.25">
      <c r="A49" s="28" t="s">
        <v>15</v>
      </c>
      <c r="B49" s="25">
        <v>29993350</v>
      </c>
      <c r="C49" s="22">
        <v>20928</v>
      </c>
      <c r="D49" s="22">
        <v>21253</v>
      </c>
      <c r="E49" s="22">
        <f t="shared" si="4"/>
        <v>325</v>
      </c>
      <c r="F49" s="21">
        <v>80</v>
      </c>
      <c r="G49" s="22">
        <f t="shared" si="5"/>
        <v>26000</v>
      </c>
      <c r="H49" s="10"/>
    </row>
    <row r="50" spans="1:8" ht="15" customHeight="1" thickBot="1" x14ac:dyDescent="0.25">
      <c r="A50" s="23" t="s">
        <v>1438</v>
      </c>
      <c r="B50" s="22">
        <v>29993469</v>
      </c>
      <c r="C50" s="22">
        <v>9516</v>
      </c>
      <c r="D50" s="22">
        <v>9678</v>
      </c>
      <c r="E50" s="22">
        <f t="shared" si="4"/>
        <v>162</v>
      </c>
      <c r="F50" s="21">
        <v>40</v>
      </c>
      <c r="G50" s="22">
        <f t="shared" si="5"/>
        <v>6480</v>
      </c>
      <c r="H50" s="10"/>
    </row>
    <row r="51" spans="1:8" ht="13.5" thickBot="1" x14ac:dyDescent="0.25">
      <c r="A51" s="15"/>
      <c r="B51" s="15"/>
      <c r="C51" s="22"/>
      <c r="D51" s="15"/>
      <c r="E51" s="30"/>
      <c r="F51" s="5" t="s">
        <v>16</v>
      </c>
      <c r="G51" s="196">
        <f>SUM(G46:G50)</f>
        <v>63155</v>
      </c>
    </row>
    <row r="53" spans="1:8" x14ac:dyDescent="0.2">
      <c r="A53" s="742" t="s">
        <v>0</v>
      </c>
      <c r="B53" s="739" t="s">
        <v>1</v>
      </c>
      <c r="C53" s="749" t="s">
        <v>2</v>
      </c>
      <c r="D53" s="750"/>
      <c r="E53" s="739" t="s">
        <v>3</v>
      </c>
      <c r="F53" s="739" t="s">
        <v>4</v>
      </c>
      <c r="G53" s="739" t="s">
        <v>5</v>
      </c>
    </row>
    <row r="54" spans="1:8" ht="13.5" thickBot="1" x14ac:dyDescent="0.25">
      <c r="A54" s="747"/>
      <c r="B54" s="740"/>
      <c r="C54" s="751"/>
      <c r="D54" s="752"/>
      <c r="E54" s="740"/>
      <c r="F54" s="740"/>
      <c r="G54" s="740"/>
    </row>
    <row r="55" spans="1:8" ht="13.5" thickBot="1" x14ac:dyDescent="0.25">
      <c r="A55" s="748"/>
      <c r="B55" s="741"/>
      <c r="C55" s="5" t="s">
        <v>6</v>
      </c>
      <c r="D55" s="6" t="s">
        <v>7</v>
      </c>
      <c r="E55" s="741"/>
      <c r="F55" s="741"/>
      <c r="G55" s="741"/>
    </row>
    <row r="56" spans="1:8" ht="15" customHeight="1" thickBot="1" x14ac:dyDescent="0.25">
      <c r="A56" s="763" t="s">
        <v>1562</v>
      </c>
      <c r="B56" s="14" t="s">
        <v>1462</v>
      </c>
      <c r="C56" s="20">
        <v>11002</v>
      </c>
      <c r="D56" s="20">
        <v>11222</v>
      </c>
      <c r="E56" s="21">
        <f t="shared" ref="E56:E58" si="6">D56-C56</f>
        <v>220</v>
      </c>
      <c r="F56" s="20">
        <v>40</v>
      </c>
      <c r="G56" s="22">
        <f t="shared" ref="G56:G58" si="7">E56*F56</f>
        <v>8800</v>
      </c>
      <c r="H56" s="10"/>
    </row>
    <row r="57" spans="1:8" ht="15" customHeight="1" thickBot="1" x14ac:dyDescent="0.25">
      <c r="A57" s="764"/>
      <c r="B57" s="14" t="s">
        <v>1463</v>
      </c>
      <c r="C57" s="20">
        <v>6415</v>
      </c>
      <c r="D57" s="20">
        <v>6501</v>
      </c>
      <c r="E57" s="21">
        <f t="shared" si="6"/>
        <v>86</v>
      </c>
      <c r="F57" s="20">
        <v>20</v>
      </c>
      <c r="G57" s="22">
        <f t="shared" si="7"/>
        <v>1720</v>
      </c>
      <c r="H57" s="10"/>
    </row>
    <row r="58" spans="1:8" ht="15" customHeight="1" thickBot="1" x14ac:dyDescent="0.25">
      <c r="A58" s="765"/>
      <c r="B58" s="14" t="s">
        <v>1464</v>
      </c>
      <c r="C58" s="20">
        <v>1305</v>
      </c>
      <c r="D58" s="20">
        <v>1322</v>
      </c>
      <c r="E58" s="21">
        <f t="shared" si="6"/>
        <v>17</v>
      </c>
      <c r="F58" s="20">
        <v>80</v>
      </c>
      <c r="G58" s="22">
        <f t="shared" si="7"/>
        <v>1360</v>
      </c>
      <c r="H58" s="10"/>
    </row>
    <row r="59" spans="1:8" ht="15" customHeight="1" thickBot="1" x14ac:dyDescent="0.25">
      <c r="A59" s="760" t="s">
        <v>1555</v>
      </c>
      <c r="B59" s="502">
        <v>32358499</v>
      </c>
      <c r="C59" s="20">
        <v>0</v>
      </c>
      <c r="D59" s="20">
        <v>0</v>
      </c>
      <c r="E59" s="21">
        <f t="shared" ref="E59:E60" si="8">D59-C59</f>
        <v>0</v>
      </c>
      <c r="F59" s="20">
        <v>1</v>
      </c>
      <c r="G59" s="22">
        <f t="shared" ref="G59:G60" si="9">E59*F59</f>
        <v>0</v>
      </c>
    </row>
    <row r="60" spans="1:8" ht="15" customHeight="1" thickBot="1" x14ac:dyDescent="0.25">
      <c r="A60" s="761"/>
      <c r="B60" s="511">
        <v>32358505</v>
      </c>
      <c r="C60" s="20">
        <v>0</v>
      </c>
      <c r="D60" s="20">
        <v>0</v>
      </c>
      <c r="E60" s="21">
        <f t="shared" si="8"/>
        <v>0</v>
      </c>
      <c r="F60" s="20">
        <v>1</v>
      </c>
      <c r="G60" s="22">
        <f t="shared" si="9"/>
        <v>0</v>
      </c>
    </row>
    <row r="61" spans="1:8" ht="15" customHeight="1" thickBot="1" x14ac:dyDescent="0.25">
      <c r="A61" s="32"/>
      <c r="B61" s="33"/>
      <c r="C61" s="33"/>
      <c r="D61" s="33"/>
      <c r="E61" s="33"/>
      <c r="F61" s="512" t="s">
        <v>16</v>
      </c>
      <c r="G61" s="548">
        <f>SUM(G56:G60)</f>
        <v>11880</v>
      </c>
    </row>
    <row r="62" spans="1:8" ht="15" customHeight="1" x14ac:dyDescent="0.2">
      <c r="A62" s="32"/>
      <c r="B62" s="33"/>
      <c r="C62" s="33"/>
      <c r="D62" s="33"/>
      <c r="E62" s="33"/>
      <c r="F62" s="510"/>
      <c r="G62" s="139"/>
    </row>
    <row r="63" spans="1:8" ht="15" customHeight="1" x14ac:dyDescent="0.2">
      <c r="A63" s="365" t="s">
        <v>958</v>
      </c>
      <c r="B63" s="366">
        <f>G26+G31+G45+G51+G61</f>
        <v>168215</v>
      </c>
      <c r="C63" s="33"/>
      <c r="D63" s="33"/>
      <c r="E63" s="33"/>
      <c r="F63" s="494"/>
      <c r="G63" s="139"/>
    </row>
    <row r="64" spans="1:8" ht="15" customHeight="1" x14ac:dyDescent="0.2">
      <c r="A64" s="365" t="s">
        <v>950</v>
      </c>
      <c r="B64" s="366">
        <f>SUM(G12)+SUM(G18:G18)+SUM(G24:G24)+SUM(G50:G50)</f>
        <v>12560</v>
      </c>
      <c r="C64" s="33"/>
      <c r="D64" s="33"/>
      <c r="E64" s="33"/>
      <c r="F64" s="494"/>
      <c r="G64" s="139"/>
    </row>
    <row r="65" spans="1:7" ht="21.75" customHeight="1" x14ac:dyDescent="0.2">
      <c r="A65" s="255" t="s">
        <v>1349</v>
      </c>
      <c r="B65" s="367">
        <f>SUM(G10:G11)+SUM(G16:G17)+SUM(G22:G23)+SUM(G48:G49)</f>
        <v>102060</v>
      </c>
      <c r="D65" s="356"/>
      <c r="E65" s="356"/>
      <c r="F65" s="494"/>
    </row>
    <row r="66" spans="1:7" ht="21.75" customHeight="1" x14ac:dyDescent="0.2">
      <c r="A66" s="255" t="s">
        <v>1425</v>
      </c>
      <c r="B66" s="367">
        <f>G61</f>
        <v>11880</v>
      </c>
      <c r="D66" s="17"/>
      <c r="G66" s="18"/>
    </row>
    <row r="67" spans="1:7" ht="21.75" customHeight="1" x14ac:dyDescent="0.2">
      <c r="A67" s="255" t="s">
        <v>1510</v>
      </c>
      <c r="B67" s="367">
        <f>G8+G9+G14+G15+G20+G21+G45+G46+G47</f>
        <v>41715</v>
      </c>
      <c r="D67" s="17"/>
      <c r="G67" s="18"/>
    </row>
    <row r="69" spans="1:7" x14ac:dyDescent="0.2">
      <c r="B69" t="s">
        <v>1368</v>
      </c>
    </row>
    <row r="71" spans="1:7" x14ac:dyDescent="0.2">
      <c r="B71" t="s">
        <v>1350</v>
      </c>
    </row>
  </sheetData>
  <customSheetViews>
    <customSheetView guid="{59BB3A05-2517-4212-B4B0-766CE27362F6}" scale="120" showPageBreaks="1" fitToPage="1" printArea="1" view="pageBreakPreview">
      <selection activeCell="D46" sqref="D46"/>
      <pageMargins left="0.43307086614173229" right="0.43307086614173229" top="0.74803149606299213" bottom="0.74803149606299213" header="0.31496062992125984" footer="0.31496062992125984"/>
      <pageSetup paperSize="9" fitToHeight="0" orientation="portrait" r:id="rId1"/>
      <headerFooter alignWithMargins="0"/>
    </customSheetView>
    <customSheetView guid="{11E80AD0-6AA7-470D-8311-11AF96F196E5}" scale="120" showPageBreaks="1" fitToPage="1" printArea="1" view="pageBreakPreview" topLeftCell="A38">
      <selection activeCell="B64" sqref="B64:B67"/>
      <pageMargins left="0.43307086614173229" right="0.43307086614173229" top="0.74803149606299213" bottom="0.74803149606299213" header="0.31496062992125984" footer="0.31496062992125984"/>
      <pageSetup paperSize="9" fitToHeight="0" orientation="portrait" r:id="rId2"/>
      <headerFooter alignWithMargins="0"/>
    </customSheetView>
    <customSheetView guid="{1298D0A2-0CF6-434E-A6CD-B210E2963ADD}" scale="120" showPageBreaks="1" fitToPage="1" printArea="1" view="pageBreakPreview" topLeftCell="A61">
      <selection activeCell="B64" sqref="B64:B67"/>
      <pageMargins left="0.43307086614173229" right="0.43307086614173229" top="0.74803149606299213" bottom="0.74803149606299213" header="0.31496062992125984" footer="0.31496062992125984"/>
      <pageSetup paperSize="9" fitToHeight="0" orientation="portrait" r:id="rId3"/>
      <headerFooter alignWithMargins="0"/>
    </customSheetView>
  </customSheetViews>
  <mergeCells count="29">
    <mergeCell ref="A59:A60"/>
    <mergeCell ref="F34:G34"/>
    <mergeCell ref="F36:F38"/>
    <mergeCell ref="G36:G38"/>
    <mergeCell ref="C53:D54"/>
    <mergeCell ref="F53:F55"/>
    <mergeCell ref="G53:G55"/>
    <mergeCell ref="A56:A58"/>
    <mergeCell ref="A7:D7"/>
    <mergeCell ref="A53:A55"/>
    <mergeCell ref="C36:D37"/>
    <mergeCell ref="B36:B38"/>
    <mergeCell ref="A25:E25"/>
    <mergeCell ref="E36:E38"/>
    <mergeCell ref="A34:E34"/>
    <mergeCell ref="B53:B55"/>
    <mergeCell ref="A36:A38"/>
    <mergeCell ref="A45:B45"/>
    <mergeCell ref="E53:E55"/>
    <mergeCell ref="A39:D39"/>
    <mergeCell ref="A19:D19"/>
    <mergeCell ref="A1:G1"/>
    <mergeCell ref="A2:G2"/>
    <mergeCell ref="F4:F6"/>
    <mergeCell ref="A4:A6"/>
    <mergeCell ref="G4:G6"/>
    <mergeCell ref="E4:E6"/>
    <mergeCell ref="B4:B6"/>
    <mergeCell ref="C4:D5"/>
  </mergeCells>
  <phoneticPr fontId="11" type="noConversion"/>
  <pageMargins left="0.43307086614173229" right="0.43307086614173229" top="0.74803149606299213" bottom="0.74803149606299213" header="0.31496062992125984" footer="0.31496062992125984"/>
  <pageSetup paperSize="9" fitToHeight="0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B20" sqref="B20"/>
    </sheetView>
  </sheetViews>
  <sheetFormatPr defaultColWidth="9.140625" defaultRowHeight="12.75" x14ac:dyDescent="0.2"/>
  <cols>
    <col min="1" max="1" width="7.28515625" style="269" customWidth="1"/>
    <col min="2" max="2" width="33.85546875" style="269" customWidth="1"/>
    <col min="3" max="3" width="15.42578125" style="269" customWidth="1"/>
    <col min="4" max="4" width="12.42578125" style="269" customWidth="1"/>
    <col min="5" max="5" width="16" style="682" customWidth="1"/>
    <col min="6" max="6" width="19.140625" style="269" customWidth="1"/>
    <col min="7" max="7" width="16.7109375" style="682" customWidth="1"/>
    <col min="8" max="16384" width="9.140625" style="269"/>
  </cols>
  <sheetData>
    <row r="2" spans="1:7" ht="21" x14ac:dyDescent="0.2">
      <c r="A2" s="838" t="s">
        <v>2014</v>
      </c>
      <c r="B2" s="838"/>
      <c r="C2" s="838"/>
      <c r="D2" s="838"/>
    </row>
    <row r="4" spans="1:7" ht="18.75" x14ac:dyDescent="0.3">
      <c r="A4" s="270" t="s">
        <v>1986</v>
      </c>
    </row>
    <row r="5" spans="1:7" ht="13.5" thickBot="1" x14ac:dyDescent="0.25"/>
    <row r="6" spans="1:7" ht="16.5" thickBot="1" x14ac:dyDescent="0.3">
      <c r="A6" s="275" t="s">
        <v>23</v>
      </c>
      <c r="B6" s="276" t="s">
        <v>1339</v>
      </c>
      <c r="C6" s="283" t="s">
        <v>1342</v>
      </c>
      <c r="D6" s="276" t="s">
        <v>1340</v>
      </c>
      <c r="E6" s="283" t="s">
        <v>1984</v>
      </c>
      <c r="F6" s="679" t="s">
        <v>1985</v>
      </c>
      <c r="G6" s="687" t="s">
        <v>1023</v>
      </c>
    </row>
    <row r="7" spans="1:7" ht="15.75" x14ac:dyDescent="0.25">
      <c r="A7" s="272">
        <v>1</v>
      </c>
      <c r="B7" s="272" t="s">
        <v>1983</v>
      </c>
      <c r="C7" s="273">
        <f>'Общ. счетчики'!G61-C8</f>
        <v>9421.7000000000007</v>
      </c>
      <c r="D7" s="274">
        <v>4.5999999999999996</v>
      </c>
      <c r="E7" s="684">
        <v>309</v>
      </c>
      <c r="F7" s="685">
        <f>C7/E7</f>
        <v>30.490938511326863</v>
      </c>
      <c r="G7" s="688">
        <f>F7*D7</f>
        <v>140.25831715210356</v>
      </c>
    </row>
    <row r="8" spans="1:7" ht="15.75" x14ac:dyDescent="0.25">
      <c r="A8" s="280">
        <v>2</v>
      </c>
      <c r="B8" s="280" t="s">
        <v>1975</v>
      </c>
      <c r="C8" s="681">
        <v>2458.3000000000002</v>
      </c>
      <c r="D8" s="274">
        <v>4.5999999999999996</v>
      </c>
      <c r="E8" s="684"/>
      <c r="F8" s="685"/>
      <c r="G8" s="688"/>
    </row>
    <row r="9" spans="1:7" ht="15.75" x14ac:dyDescent="0.25">
      <c r="A9" s="280">
        <v>3</v>
      </c>
      <c r="B9" s="280" t="s">
        <v>1343</v>
      </c>
      <c r="C9" s="281">
        <v>1</v>
      </c>
      <c r="D9" s="282">
        <v>30</v>
      </c>
      <c r="E9" s="684">
        <v>309</v>
      </c>
      <c r="F9" s="689">
        <f t="shared" ref="F9:F11" si="0">C9/E9</f>
        <v>3.2362459546925568E-3</v>
      </c>
      <c r="G9" s="688">
        <f t="shared" ref="G9:G11" si="1">F9*D9</f>
        <v>9.7087378640776698E-2</v>
      </c>
    </row>
    <row r="10" spans="1:7" ht="15.75" x14ac:dyDescent="0.25">
      <c r="A10" s="280">
        <v>4</v>
      </c>
      <c r="B10" s="280" t="s">
        <v>1344</v>
      </c>
      <c r="C10" s="281">
        <v>0</v>
      </c>
      <c r="D10" s="282">
        <v>249.67</v>
      </c>
      <c r="E10" s="684"/>
      <c r="F10" s="690"/>
      <c r="G10" s="688"/>
    </row>
    <row r="11" spans="1:7" ht="15.75" x14ac:dyDescent="0.25">
      <c r="A11" s="280">
        <v>5</v>
      </c>
      <c r="B11" s="280" t="s">
        <v>1345</v>
      </c>
      <c r="C11" s="281">
        <f>C9+C10</f>
        <v>1</v>
      </c>
      <c r="D11" s="282">
        <v>35.840000000000003</v>
      </c>
      <c r="E11" s="684">
        <v>309</v>
      </c>
      <c r="F11" s="689">
        <f t="shared" si="0"/>
        <v>3.2362459546925568E-3</v>
      </c>
      <c r="G11" s="688">
        <f t="shared" si="1"/>
        <v>0.11598705501618124</v>
      </c>
    </row>
    <row r="12" spans="1:7" ht="15.75" x14ac:dyDescent="0.25">
      <c r="A12" s="280">
        <v>6</v>
      </c>
      <c r="B12" s="280" t="s">
        <v>1400</v>
      </c>
      <c r="C12" s="282">
        <v>0</v>
      </c>
      <c r="D12" s="282">
        <v>2615.12</v>
      </c>
      <c r="E12" s="680"/>
      <c r="F12" s="686"/>
      <c r="G12" s="683"/>
    </row>
    <row r="13" spans="1:7" ht="15.75" x14ac:dyDescent="0.25">
      <c r="A13" s="280">
        <v>7</v>
      </c>
      <c r="B13" s="280" t="s">
        <v>1618</v>
      </c>
      <c r="C13" s="282">
        <f>'[2]Расчет платы на отопление и ГВС'!$F$17</f>
        <v>0</v>
      </c>
      <c r="D13" s="282">
        <v>4.5999999999999996</v>
      </c>
      <c r="E13" s="680"/>
      <c r="F13" s="686"/>
      <c r="G13" s="683"/>
    </row>
    <row r="14" spans="1:7" ht="17.25" customHeight="1" x14ac:dyDescent="0.3">
      <c r="A14" s="271"/>
      <c r="B14" s="271"/>
      <c r="C14" s="271"/>
      <c r="D14" s="271"/>
      <c r="G14" s="691"/>
    </row>
  </sheetData>
  <customSheetViews>
    <customSheetView guid="{59BB3A05-2517-4212-B4B0-766CE27362F6}">
      <selection activeCell="B20" sqref="B20"/>
      <pageMargins left="0.7" right="0.7" top="0.75" bottom="0.75" header="0.3" footer="0.3"/>
      <pageSetup paperSize="9" orientation="portrait" r:id="rId1"/>
    </customSheetView>
    <customSheetView guid="{11E80AD0-6AA7-470D-8311-11AF96F196E5}">
      <selection activeCell="C8" sqref="C8"/>
      <pageMargins left="0.7" right="0.7" top="0.75" bottom="0.75" header="0.3" footer="0.3"/>
      <pageSetup paperSize="9" orientation="portrait" r:id="rId2"/>
    </customSheetView>
    <customSheetView guid="{1298D0A2-0CF6-434E-A6CD-B210E2963ADD}" topLeftCell="A4">
      <selection activeCell="G11" sqref="G11"/>
      <pageMargins left="0.7" right="0.7" top="0.75" bottom="0.75" header="0.3" footer="0.3"/>
      <pageSetup paperSize="9" orientation="portrait" r:id="rId3"/>
    </customSheetView>
  </customSheetViews>
  <mergeCells count="1">
    <mergeCell ref="A2:D2"/>
  </mergeCells>
  <pageMargins left="0.7" right="0.7" top="0.75" bottom="0.75" header="0.3" footer="0.3"/>
  <pageSetup paperSize="9" orientation="portrait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C29" sqref="C29"/>
    </sheetView>
  </sheetViews>
  <sheetFormatPr defaultColWidth="9.140625" defaultRowHeight="33" customHeight="1" x14ac:dyDescent="0.2"/>
  <cols>
    <col min="1" max="1" width="9.140625" style="360"/>
    <col min="2" max="2" width="12.42578125" style="360" customWidth="1"/>
    <col min="3" max="4" width="13.85546875" style="360" customWidth="1"/>
    <col min="5" max="6" width="12.42578125" style="360" customWidth="1"/>
    <col min="7" max="7" width="15.5703125" style="360" customWidth="1"/>
    <col min="8" max="8" width="17.140625" style="360" customWidth="1"/>
    <col min="9" max="9" width="9.140625" style="360"/>
    <col min="10" max="10" width="11.5703125" style="360" bestFit="1" customWidth="1"/>
    <col min="11" max="11" width="9.5703125" style="360" bestFit="1" customWidth="1"/>
    <col min="12" max="12" width="11.5703125" style="360" bestFit="1" customWidth="1"/>
    <col min="13" max="13" width="9.140625" style="360"/>
    <col min="14" max="14" width="11.5703125" style="360" bestFit="1" customWidth="1"/>
    <col min="15" max="16384" width="9.140625" style="360"/>
  </cols>
  <sheetData>
    <row r="1" spans="1:12" ht="33" customHeight="1" x14ac:dyDescent="0.2">
      <c r="A1" s="846" t="s">
        <v>1540</v>
      </c>
      <c r="B1" s="846"/>
      <c r="C1" s="846"/>
      <c r="D1" s="846"/>
      <c r="E1" s="846"/>
      <c r="F1" s="846"/>
      <c r="G1" s="846"/>
      <c r="H1" s="846"/>
    </row>
    <row r="2" spans="1:12" ht="18" customHeight="1" x14ac:dyDescent="0.2"/>
    <row r="3" spans="1:12" ht="65.25" customHeight="1" x14ac:dyDescent="0.2">
      <c r="A3" s="373"/>
      <c r="B3" s="373" t="s">
        <v>1446</v>
      </c>
      <c r="C3" s="373" t="s">
        <v>1447</v>
      </c>
      <c r="D3" s="373" t="s">
        <v>1470</v>
      </c>
      <c r="E3" s="373" t="s">
        <v>1448</v>
      </c>
      <c r="F3" s="373" t="s">
        <v>1467</v>
      </c>
      <c r="G3" s="373" t="s">
        <v>1468</v>
      </c>
      <c r="H3" s="373" t="s">
        <v>1469</v>
      </c>
    </row>
    <row r="4" spans="1:12" ht="33" customHeight="1" x14ac:dyDescent="0.2">
      <c r="A4" s="373" t="s">
        <v>71</v>
      </c>
      <c r="B4" s="373">
        <v>22605.8</v>
      </c>
      <c r="C4" s="373">
        <f>1395.8+15954.3</f>
        <v>17350.099999999999</v>
      </c>
      <c r="D4" s="373">
        <f>457.3-24.5-3.6-40+475.9-5.5-13.1-2.1-16.5+1005.2-38.5-422.8</f>
        <v>1371.8</v>
      </c>
      <c r="E4" s="373">
        <f t="shared" ref="E4:E9" si="0">B4-C4-D4</f>
        <v>3883.9000000000005</v>
      </c>
      <c r="F4" s="373">
        <v>5.0000000000000001E-3</v>
      </c>
      <c r="G4" s="442">
        <f>E4*F4</f>
        <v>19.419500000000003</v>
      </c>
      <c r="H4" s="458">
        <f>G4/C4</f>
        <v>1.1192730877631833E-3</v>
      </c>
      <c r="K4" s="532"/>
      <c r="L4" s="530"/>
    </row>
    <row r="5" spans="1:12" ht="33" customHeight="1" x14ac:dyDescent="0.2">
      <c r="A5" s="373" t="s">
        <v>28</v>
      </c>
      <c r="B5" s="373">
        <v>24756.6</v>
      </c>
      <c r="C5" s="373">
        <f>1343.7+15140.4-2.7</f>
        <v>16481.399999999998</v>
      </c>
      <c r="D5" s="373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73">
        <f t="shared" si="0"/>
        <v>3380</v>
      </c>
      <c r="F5" s="373">
        <v>5.0000000000000001E-3</v>
      </c>
      <c r="G5" s="442">
        <f>E5*F5</f>
        <v>16.899999999999999</v>
      </c>
      <c r="H5" s="458">
        <f>G5/C5</f>
        <v>1.0253983278119578E-3</v>
      </c>
      <c r="L5" s="530"/>
    </row>
    <row r="6" spans="1:12" ht="33" customHeight="1" x14ac:dyDescent="0.2">
      <c r="A6" s="373" t="s">
        <v>1045</v>
      </c>
      <c r="B6" s="373">
        <v>13321.1</v>
      </c>
      <c r="C6" s="373">
        <v>6275.6</v>
      </c>
      <c r="D6" s="373">
        <f>678.3+6165.9</f>
        <v>6844.2</v>
      </c>
      <c r="E6" s="373">
        <f t="shared" si="0"/>
        <v>201.30000000000018</v>
      </c>
      <c r="F6" s="373">
        <v>5.0000000000000001E-3</v>
      </c>
      <c r="G6" s="442">
        <f>E6*F6</f>
        <v>1.0065000000000008</v>
      </c>
      <c r="H6" s="458">
        <f t="shared" ref="H6:H9" si="1">G6/C6</f>
        <v>1.6038307094142404E-4</v>
      </c>
      <c r="K6" s="532"/>
      <c r="L6" s="530"/>
    </row>
    <row r="7" spans="1:12" ht="33" customHeight="1" x14ac:dyDescent="0.2">
      <c r="A7" s="373" t="s">
        <v>1426</v>
      </c>
      <c r="B7" s="373">
        <v>1409.2</v>
      </c>
      <c r="C7" s="373">
        <v>1221.3</v>
      </c>
      <c r="D7" s="373">
        <v>0</v>
      </c>
      <c r="E7" s="373">
        <f t="shared" si="0"/>
        <v>187.90000000000009</v>
      </c>
      <c r="F7" s="373">
        <v>5.0000000000000001E-3</v>
      </c>
      <c r="G7" s="442">
        <f t="shared" ref="G7:G8" si="2">E7*F7</f>
        <v>0.93950000000000045</v>
      </c>
      <c r="H7" s="458">
        <f t="shared" si="1"/>
        <v>7.692622615246053E-4</v>
      </c>
      <c r="K7" s="532"/>
      <c r="L7" s="530"/>
    </row>
    <row r="8" spans="1:12" ht="33" customHeight="1" x14ac:dyDescent="0.2">
      <c r="A8" s="373" t="s">
        <v>1427</v>
      </c>
      <c r="B8" s="373">
        <v>1308.0999999999999</v>
      </c>
      <c r="C8" s="373">
        <v>1189.2</v>
      </c>
      <c r="D8" s="373">
        <v>0</v>
      </c>
      <c r="E8" s="373">
        <f t="shared" si="0"/>
        <v>118.89999999999986</v>
      </c>
      <c r="F8" s="373">
        <v>5.0000000000000001E-3</v>
      </c>
      <c r="G8" s="442">
        <f t="shared" si="2"/>
        <v>0.59449999999999936</v>
      </c>
      <c r="H8" s="458">
        <f t="shared" si="1"/>
        <v>4.9991590985536442E-4</v>
      </c>
      <c r="K8" s="532"/>
      <c r="L8" s="530"/>
    </row>
    <row r="9" spans="1:12" ht="33" customHeight="1" x14ac:dyDescent="0.2">
      <c r="A9" s="373" t="s">
        <v>82</v>
      </c>
      <c r="B9" s="373">
        <v>2004.4</v>
      </c>
      <c r="C9" s="373">
        <v>1714.3</v>
      </c>
      <c r="D9" s="373">
        <f>210.1+69.4-18.03</f>
        <v>261.47000000000003</v>
      </c>
      <c r="E9" s="373">
        <f t="shared" si="0"/>
        <v>28.630000000000109</v>
      </c>
      <c r="F9" s="373">
        <v>5.0000000000000001E-3</v>
      </c>
      <c r="G9" s="442">
        <f>E9*F9</f>
        <v>0.14315000000000055</v>
      </c>
      <c r="H9" s="458">
        <f t="shared" si="1"/>
        <v>8.3503470804410286E-5</v>
      </c>
      <c r="K9" s="532"/>
      <c r="L9" s="530"/>
    </row>
    <row r="10" spans="1:12" ht="33" customHeight="1" x14ac:dyDescent="0.2">
      <c r="A10" s="373" t="s">
        <v>1432</v>
      </c>
      <c r="B10" s="373">
        <f>64.6+236.9</f>
        <v>301.5</v>
      </c>
      <c r="C10" s="373"/>
      <c r="D10" s="373"/>
      <c r="E10" s="373"/>
      <c r="F10" s="373"/>
      <c r="G10" s="442"/>
      <c r="H10" s="373"/>
    </row>
    <row r="11" spans="1:12" ht="33" customHeight="1" x14ac:dyDescent="0.2">
      <c r="A11" s="360" t="s">
        <v>1428</v>
      </c>
      <c r="B11" s="360">
        <f>SUM(B4:B10)</f>
        <v>65706.699999999983</v>
      </c>
      <c r="C11" s="360">
        <f t="shared" ref="C11:D11" si="3">SUM(C4:C9)</f>
        <v>44231.9</v>
      </c>
      <c r="D11" s="460">
        <f t="shared" si="3"/>
        <v>13372.67</v>
      </c>
      <c r="E11" s="360">
        <f>SUM(E4:E9)</f>
        <v>7800.63</v>
      </c>
      <c r="F11" s="360">
        <v>5.0000000000000001E-3</v>
      </c>
      <c r="G11" s="443">
        <f>SUM(G4:G9)</f>
        <v>39.003150000000005</v>
      </c>
      <c r="H11" s="459">
        <f>G11/C11</f>
        <v>8.817878047291661E-4</v>
      </c>
      <c r="K11" s="532"/>
      <c r="L11" s="530"/>
    </row>
    <row r="13" spans="1:12" ht="33" customHeight="1" x14ac:dyDescent="0.2">
      <c r="A13" s="846" t="s">
        <v>1541</v>
      </c>
      <c r="B13" s="846"/>
      <c r="C13" s="846"/>
      <c r="D13" s="846"/>
      <c r="E13" s="846"/>
      <c r="F13" s="846"/>
      <c r="G13" s="846"/>
      <c r="H13" s="846"/>
    </row>
    <row r="14" spans="1:12" ht="18.75" customHeight="1" x14ac:dyDescent="0.2"/>
    <row r="15" spans="1:12" ht="66" customHeight="1" x14ac:dyDescent="0.2">
      <c r="A15" s="373"/>
      <c r="B15" s="373" t="s">
        <v>1446</v>
      </c>
      <c r="C15" s="373" t="s">
        <v>1447</v>
      </c>
      <c r="D15" s="373" t="s">
        <v>1470</v>
      </c>
      <c r="E15" s="373" t="s">
        <v>1448</v>
      </c>
      <c r="F15" s="373" t="s">
        <v>1467</v>
      </c>
      <c r="G15" s="373" t="s">
        <v>1468</v>
      </c>
      <c r="H15" s="373" t="s">
        <v>1469</v>
      </c>
    </row>
    <row r="16" spans="1:12" ht="33" customHeight="1" x14ac:dyDescent="0.2">
      <c r="A16" s="373" t="s">
        <v>71</v>
      </c>
      <c r="B16" s="373">
        <v>22605.8</v>
      </c>
      <c r="C16" s="373">
        <f>1395.8+15954.3</f>
        <v>17350.099999999999</v>
      </c>
      <c r="D16" s="373">
        <f>457.3-24.5-3.6-40+475.9-5.5-13.1-2.1-16.5+1005.2-38.5-422.8</f>
        <v>1371.8</v>
      </c>
      <c r="E16" s="373">
        <f t="shared" ref="E16:E21" si="4">B16-C16-D16</f>
        <v>3883.9000000000005</v>
      </c>
      <c r="F16" s="373">
        <v>5.0000000000000001E-3</v>
      </c>
      <c r="G16" s="442">
        <f>E16*F16</f>
        <v>19.419500000000003</v>
      </c>
      <c r="H16" s="458">
        <f t="shared" ref="H16:H21" si="5">G16/C16</f>
        <v>1.1192730877631833E-3</v>
      </c>
      <c r="K16" s="532"/>
      <c r="L16" s="530"/>
    </row>
    <row r="17" spans="1:12" ht="33" customHeight="1" x14ac:dyDescent="0.2">
      <c r="A17" s="373" t="s">
        <v>28</v>
      </c>
      <c r="B17" s="373">
        <v>24756.6</v>
      </c>
      <c r="C17" s="373">
        <f>1343.7+15140.4-2.7</f>
        <v>16481.399999999998</v>
      </c>
      <c r="D17" s="373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17" s="373">
        <f t="shared" si="4"/>
        <v>3380</v>
      </c>
      <c r="F17" s="373">
        <v>5.0000000000000001E-3</v>
      </c>
      <c r="G17" s="442">
        <f>E17*F17</f>
        <v>16.899999999999999</v>
      </c>
      <c r="H17" s="458">
        <f t="shared" si="5"/>
        <v>1.0253983278119578E-3</v>
      </c>
      <c r="K17" s="532"/>
      <c r="L17" s="530"/>
    </row>
    <row r="18" spans="1:12" ht="33" customHeight="1" x14ac:dyDescent="0.2">
      <c r="A18" s="373" t="s">
        <v>1045</v>
      </c>
      <c r="B18" s="373">
        <v>13321.1</v>
      </c>
      <c r="C18" s="373">
        <v>6275.6</v>
      </c>
      <c r="D18" s="373">
        <f>678.3+6165.9</f>
        <v>6844.2</v>
      </c>
      <c r="E18" s="373">
        <f t="shared" si="4"/>
        <v>201.30000000000018</v>
      </c>
      <c r="F18" s="373">
        <v>5.0000000000000001E-3</v>
      </c>
      <c r="G18" s="442">
        <f>E18*F18</f>
        <v>1.0065000000000008</v>
      </c>
      <c r="H18" s="458">
        <f t="shared" si="5"/>
        <v>1.6038307094142404E-4</v>
      </c>
      <c r="K18" s="532"/>
      <c r="L18" s="530"/>
    </row>
    <row r="19" spans="1:12" ht="33" customHeight="1" x14ac:dyDescent="0.2">
      <c r="A19" s="373" t="s">
        <v>1426</v>
      </c>
      <c r="B19" s="373">
        <v>1409.2</v>
      </c>
      <c r="C19" s="373">
        <v>1221.3</v>
      </c>
      <c r="D19" s="373">
        <v>0</v>
      </c>
      <c r="E19" s="373">
        <f t="shared" si="4"/>
        <v>187.90000000000009</v>
      </c>
      <c r="F19" s="373">
        <v>5.0000000000000001E-3</v>
      </c>
      <c r="G19" s="442">
        <f t="shared" ref="G19:G20" si="6">E19*F19</f>
        <v>0.93950000000000045</v>
      </c>
      <c r="H19" s="458">
        <f t="shared" si="5"/>
        <v>7.692622615246053E-4</v>
      </c>
      <c r="K19" s="532"/>
      <c r="L19" s="530"/>
    </row>
    <row r="20" spans="1:12" ht="33" customHeight="1" x14ac:dyDescent="0.2">
      <c r="A20" s="373" t="s">
        <v>1427</v>
      </c>
      <c r="B20" s="373">
        <v>1308.0999999999999</v>
      </c>
      <c r="C20" s="373">
        <v>1189.2</v>
      </c>
      <c r="D20" s="373">
        <v>0</v>
      </c>
      <c r="E20" s="373">
        <f t="shared" si="4"/>
        <v>118.89999999999986</v>
      </c>
      <c r="F20" s="373">
        <v>5.0000000000000001E-3</v>
      </c>
      <c r="G20" s="442">
        <f t="shared" si="6"/>
        <v>0.59449999999999936</v>
      </c>
      <c r="H20" s="458">
        <f t="shared" si="5"/>
        <v>4.9991590985536442E-4</v>
      </c>
      <c r="K20" s="532"/>
      <c r="L20" s="530"/>
    </row>
    <row r="21" spans="1:12" ht="33" customHeight="1" x14ac:dyDescent="0.2">
      <c r="A21" s="373" t="s">
        <v>82</v>
      </c>
      <c r="B21" s="373">
        <v>2004.4</v>
      </c>
      <c r="C21" s="373">
        <v>1714.3</v>
      </c>
      <c r="D21" s="373">
        <f>210.1+69.4-18.03</f>
        <v>261.47000000000003</v>
      </c>
      <c r="E21" s="373">
        <f t="shared" si="4"/>
        <v>28.630000000000109</v>
      </c>
      <c r="F21" s="373">
        <v>5.0000000000000001E-3</v>
      </c>
      <c r="G21" s="442">
        <f>E21*F21</f>
        <v>0.14315000000000055</v>
      </c>
      <c r="H21" s="458">
        <f t="shared" si="5"/>
        <v>8.3503470804410286E-5</v>
      </c>
      <c r="K21" s="532"/>
      <c r="L21" s="530"/>
    </row>
    <row r="22" spans="1:12" ht="33" customHeight="1" x14ac:dyDescent="0.2">
      <c r="A22" s="373" t="s">
        <v>1432</v>
      </c>
      <c r="B22" s="373">
        <f>64.6+236.9</f>
        <v>301.5</v>
      </c>
      <c r="C22" s="373"/>
      <c r="D22" s="373"/>
      <c r="E22" s="373"/>
      <c r="F22" s="373"/>
      <c r="G22" s="442"/>
      <c r="H22" s="373"/>
    </row>
    <row r="23" spans="1:12" ht="33" customHeight="1" x14ac:dyDescent="0.2">
      <c r="A23" s="360" t="s">
        <v>1428</v>
      </c>
      <c r="B23" s="360">
        <f>SUM(B16:B22)</f>
        <v>65706.699999999983</v>
      </c>
      <c r="C23" s="360">
        <f>SUM(C16:C21)</f>
        <v>44231.9</v>
      </c>
      <c r="E23" s="360">
        <f>SUM(E16:E21)</f>
        <v>7800.63</v>
      </c>
      <c r="F23" s="360">
        <v>2.88</v>
      </c>
      <c r="G23" s="443">
        <f>SUM(G16:G21)</f>
        <v>39.003150000000005</v>
      </c>
      <c r="H23" s="459">
        <f>G23/C23</f>
        <v>8.817878047291661E-4</v>
      </c>
      <c r="K23" s="532"/>
      <c r="L23" s="530"/>
    </row>
    <row r="25" spans="1:12" ht="33" customHeight="1" x14ac:dyDescent="0.2">
      <c r="A25" s="846" t="s">
        <v>1542</v>
      </c>
      <c r="B25" s="846"/>
      <c r="C25" s="846"/>
      <c r="D25" s="846"/>
      <c r="E25" s="846"/>
      <c r="F25" s="846"/>
      <c r="G25" s="846"/>
      <c r="H25" s="846"/>
    </row>
    <row r="26" spans="1:12" ht="16.5" customHeight="1" x14ac:dyDescent="0.2"/>
    <row r="27" spans="1:12" ht="66" customHeight="1" x14ac:dyDescent="0.2">
      <c r="A27" s="373"/>
      <c r="B27" s="373" t="s">
        <v>1446</v>
      </c>
      <c r="C27" s="373" t="s">
        <v>1447</v>
      </c>
      <c r="D27" s="373" t="s">
        <v>1470</v>
      </c>
      <c r="E27" s="373" t="s">
        <v>1448</v>
      </c>
      <c r="F27" s="373" t="s">
        <v>1467</v>
      </c>
      <c r="G27" s="373" t="s">
        <v>1468</v>
      </c>
      <c r="H27" s="373" t="s">
        <v>1469</v>
      </c>
    </row>
    <row r="28" spans="1:12" ht="33" customHeight="1" x14ac:dyDescent="0.2">
      <c r="A28" s="373" t="s">
        <v>71</v>
      </c>
      <c r="B28" s="373">
        <v>22605.8</v>
      </c>
      <c r="C28" s="373">
        <f>1395.8+15954.3</f>
        <v>17350.099999999999</v>
      </c>
      <c r="D28" s="373">
        <f>457.3-24.5-3.6-40+475.9-5.5-13.1-2.1-16.5+1005.2-38.5-422.8</f>
        <v>1371.8</v>
      </c>
      <c r="E28" s="373">
        <f t="shared" ref="E28:E33" si="7">B28-C28-D28</f>
        <v>3883.9000000000005</v>
      </c>
      <c r="F28" s="373">
        <v>0.01</v>
      </c>
      <c r="G28" s="442">
        <f>E28*F28</f>
        <v>38.839000000000006</v>
      </c>
      <c r="H28" s="458">
        <f t="shared" ref="H28:H33" si="8">G28/C28</f>
        <v>2.2385461755263666E-3</v>
      </c>
      <c r="K28" s="532"/>
      <c r="L28" s="530"/>
    </row>
    <row r="29" spans="1:12" ht="33" customHeight="1" x14ac:dyDescent="0.2">
      <c r="A29" s="373" t="s">
        <v>28</v>
      </c>
      <c r="B29" s="373">
        <v>24756.6</v>
      </c>
      <c r="C29" s="373">
        <f>1343.7+15140.4-2.7</f>
        <v>16481.399999999998</v>
      </c>
      <c r="D29" s="373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29" s="373">
        <f t="shared" si="7"/>
        <v>3380</v>
      </c>
      <c r="F29" s="373">
        <v>0.01</v>
      </c>
      <c r="G29" s="442">
        <f t="shared" ref="G29:G33" si="9">E29*F29</f>
        <v>33.799999999999997</v>
      </c>
      <c r="H29" s="458">
        <f t="shared" si="8"/>
        <v>2.0507966556239155E-3</v>
      </c>
      <c r="L29" s="530"/>
    </row>
    <row r="30" spans="1:12" ht="33" customHeight="1" x14ac:dyDescent="0.2">
      <c r="A30" s="373" t="s">
        <v>1045</v>
      </c>
      <c r="B30" s="373">
        <v>13321.1</v>
      </c>
      <c r="C30" s="373">
        <v>6275.6</v>
      </c>
      <c r="D30" s="373">
        <f>678.3+6165.9</f>
        <v>6844.2</v>
      </c>
      <c r="E30" s="373">
        <f t="shared" si="7"/>
        <v>201.30000000000018</v>
      </c>
      <c r="F30" s="373">
        <v>0.01</v>
      </c>
      <c r="G30" s="442">
        <f t="shared" si="9"/>
        <v>2.0130000000000017</v>
      </c>
      <c r="H30" s="458">
        <f t="shared" si="8"/>
        <v>3.2076614188284808E-4</v>
      </c>
      <c r="L30" s="530"/>
    </row>
    <row r="31" spans="1:12" ht="33" customHeight="1" x14ac:dyDescent="0.2">
      <c r="A31" s="373" t="s">
        <v>1426</v>
      </c>
      <c r="B31" s="373">
        <v>1409.2</v>
      </c>
      <c r="C31" s="373">
        <v>1221.3</v>
      </c>
      <c r="D31" s="373">
        <v>0</v>
      </c>
      <c r="E31" s="373">
        <f t="shared" si="7"/>
        <v>187.90000000000009</v>
      </c>
      <c r="F31" s="373">
        <v>0.01</v>
      </c>
      <c r="G31" s="442">
        <f t="shared" si="9"/>
        <v>1.8790000000000009</v>
      </c>
      <c r="H31" s="458">
        <f t="shared" si="8"/>
        <v>1.5385245230492106E-3</v>
      </c>
      <c r="L31" s="530"/>
    </row>
    <row r="32" spans="1:12" ht="33" customHeight="1" x14ac:dyDescent="0.2">
      <c r="A32" s="373" t="s">
        <v>1427</v>
      </c>
      <c r="B32" s="373">
        <v>1308.0999999999999</v>
      </c>
      <c r="C32" s="373">
        <v>1189.2</v>
      </c>
      <c r="D32" s="373">
        <v>0</v>
      </c>
      <c r="E32" s="373">
        <f t="shared" si="7"/>
        <v>118.89999999999986</v>
      </c>
      <c r="F32" s="373">
        <v>0.01</v>
      </c>
      <c r="G32" s="442">
        <f t="shared" si="9"/>
        <v>1.1889999999999987</v>
      </c>
      <c r="H32" s="458">
        <f t="shared" si="8"/>
        <v>9.9983181971072884E-4</v>
      </c>
      <c r="L32" s="530"/>
    </row>
    <row r="33" spans="1:12" ht="33" customHeight="1" x14ac:dyDescent="0.2">
      <c r="A33" s="373" t="s">
        <v>82</v>
      </c>
      <c r="B33" s="373">
        <v>2004.4</v>
      </c>
      <c r="C33" s="373">
        <v>1714.3</v>
      </c>
      <c r="D33" s="373">
        <f>210.1+69.4-18.03</f>
        <v>261.47000000000003</v>
      </c>
      <c r="E33" s="373">
        <f t="shared" si="7"/>
        <v>28.630000000000109</v>
      </c>
      <c r="F33" s="373">
        <v>0.01</v>
      </c>
      <c r="G33" s="442">
        <f t="shared" si="9"/>
        <v>0.28630000000000111</v>
      </c>
      <c r="H33" s="458">
        <f t="shared" si="8"/>
        <v>1.6700694160882057E-4</v>
      </c>
      <c r="L33" s="530"/>
    </row>
    <row r="34" spans="1:12" ht="33" customHeight="1" x14ac:dyDescent="0.2">
      <c r="A34" s="373" t="s">
        <v>1432</v>
      </c>
      <c r="B34" s="373">
        <f>64.6+236.9</f>
        <v>301.5</v>
      </c>
      <c r="C34" s="373"/>
      <c r="D34" s="373"/>
      <c r="E34" s="373"/>
      <c r="F34" s="373"/>
      <c r="G34" s="442"/>
      <c r="H34" s="373"/>
    </row>
    <row r="35" spans="1:12" ht="33" customHeight="1" x14ac:dyDescent="0.2">
      <c r="A35" s="360" t="s">
        <v>1428</v>
      </c>
      <c r="B35" s="360">
        <f>SUM(B28:B34)</f>
        <v>65706.699999999983</v>
      </c>
      <c r="C35" s="360">
        <f t="shared" ref="C35" si="10">SUM(C28:C33)</f>
        <v>44231.9</v>
      </c>
      <c r="E35" s="360">
        <f>SUM(E28:E33)</f>
        <v>7800.63</v>
      </c>
      <c r="F35" s="360">
        <v>2.88</v>
      </c>
      <c r="G35" s="443">
        <f t="shared" ref="G35" si="11">SUM(G28:G33)</f>
        <v>78.00630000000001</v>
      </c>
      <c r="H35" s="459">
        <f>G35/C35</f>
        <v>1.7635756094583322E-3</v>
      </c>
      <c r="K35" s="532"/>
      <c r="L35" s="530"/>
    </row>
  </sheetData>
  <customSheetViews>
    <customSheetView guid="{59BB3A05-2517-4212-B4B0-766CE27362F6}" state="hidden">
      <selection activeCell="C29" sqref="C29"/>
      <pageMargins left="0.7" right="0.7" top="0.75" bottom="0.75" header="0.3" footer="0.3"/>
      <pageSetup paperSize="9" orientation="portrait" r:id="rId1"/>
    </customSheetView>
    <customSheetView guid="{11E80AD0-6AA7-470D-8311-11AF96F196E5}" topLeftCell="A16">
      <selection activeCell="H24" sqref="H24"/>
      <pageMargins left="0.7" right="0.7" top="0.75" bottom="0.75" header="0.3" footer="0.3"/>
      <pageSetup paperSize="9" orientation="portrait" r:id="rId2"/>
    </customSheetView>
    <customSheetView guid="{1298D0A2-0CF6-434E-A6CD-B210E2963ADD}" topLeftCell="A16">
      <selection activeCell="H24" sqref="H24"/>
      <pageMargins left="0.7" right="0.7" top="0.75" bottom="0.75" header="0.3" footer="0.3"/>
      <pageSetup paperSize="9" orientation="portrait" r:id="rId3"/>
    </customSheetView>
  </customSheetViews>
  <mergeCells count="3">
    <mergeCell ref="A13:H13"/>
    <mergeCell ref="A1:H1"/>
    <mergeCell ref="A25:H25"/>
  </mergeCells>
  <pageMargins left="0.7" right="0.7" top="0.75" bottom="0.75" header="0.3" footer="0.3"/>
  <pageSetup paperSize="9" orientation="portrait"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opLeftCell="A16" zoomScaleNormal="100" workbookViewId="0">
      <selection activeCell="C23" sqref="C23"/>
    </sheetView>
  </sheetViews>
  <sheetFormatPr defaultColWidth="9.140625" defaultRowHeight="33" customHeight="1" x14ac:dyDescent="0.2"/>
  <cols>
    <col min="1" max="1" width="9.140625" style="360"/>
    <col min="2" max="2" width="12.42578125" style="360" customWidth="1"/>
    <col min="3" max="4" width="13.85546875" style="360" customWidth="1"/>
    <col min="5" max="6" width="12.42578125" style="360" customWidth="1"/>
    <col min="7" max="7" width="15.5703125" style="360" customWidth="1"/>
    <col min="8" max="8" width="16.7109375" style="360" customWidth="1"/>
    <col min="9" max="9" width="15.42578125" style="360" customWidth="1"/>
    <col min="10" max="10" width="17.140625" style="360" customWidth="1"/>
    <col min="11" max="11" width="9.140625" style="360"/>
    <col min="12" max="12" width="11.5703125" style="360" bestFit="1" customWidth="1"/>
    <col min="13" max="16384" width="9.140625" style="360"/>
  </cols>
  <sheetData>
    <row r="1" spans="1:11" ht="33" customHeight="1" x14ac:dyDescent="0.2">
      <c r="A1" s="846" t="s">
        <v>1544</v>
      </c>
      <c r="B1" s="846"/>
      <c r="C1" s="846"/>
      <c r="D1" s="846"/>
      <c r="E1" s="846"/>
      <c r="F1" s="846"/>
      <c r="G1" s="846"/>
      <c r="H1" s="846"/>
      <c r="I1" s="501"/>
    </row>
    <row r="2" spans="1:11" ht="18" customHeight="1" x14ac:dyDescent="0.2"/>
    <row r="3" spans="1:11" ht="72.75" customHeight="1" x14ac:dyDescent="0.2">
      <c r="A3" s="373"/>
      <c r="B3" s="373" t="s">
        <v>1446</v>
      </c>
      <c r="C3" s="373" t="s">
        <v>1447</v>
      </c>
      <c r="D3" s="373" t="s">
        <v>1470</v>
      </c>
      <c r="E3" s="373" t="s">
        <v>1448</v>
      </c>
      <c r="F3" s="373" t="s">
        <v>1442</v>
      </c>
      <c r="G3" s="373" t="s">
        <v>1449</v>
      </c>
      <c r="H3" s="373" t="s">
        <v>1543</v>
      </c>
    </row>
    <row r="4" spans="1:11" ht="33" customHeight="1" x14ac:dyDescent="0.2">
      <c r="A4" s="373" t="s">
        <v>71</v>
      </c>
      <c r="B4" s="373">
        <v>22605.8</v>
      </c>
      <c r="C4" s="373">
        <f>1395.8+15954.3</f>
        <v>17350.099999999999</v>
      </c>
      <c r="D4" s="373">
        <f>457.3-24.5-3.6-40+475.9-5.5-13.1-2.1-16.5+1005.2-38.5-422.8</f>
        <v>1371.8</v>
      </c>
      <c r="E4" s="373">
        <f t="shared" ref="E4:E9" si="0">B4-C4-D4</f>
        <v>3883.9000000000005</v>
      </c>
      <c r="F4" s="373">
        <v>3.23</v>
      </c>
      <c r="G4" s="442">
        <f t="shared" ref="G4:G8" si="1">E4*F4</f>
        <v>12544.997000000001</v>
      </c>
      <c r="H4" s="454">
        <f>G4/C4</f>
        <v>0.7230504146950163</v>
      </c>
    </row>
    <row r="5" spans="1:11" ht="33" customHeight="1" x14ac:dyDescent="0.2">
      <c r="A5" s="373" t="s">
        <v>28</v>
      </c>
      <c r="B5" s="373">
        <v>24756.6</v>
      </c>
      <c r="C5" s="373">
        <f>1343.7+15140.4-2.7</f>
        <v>16481.399999999998</v>
      </c>
      <c r="D5" s="373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73">
        <f t="shared" si="0"/>
        <v>3380</v>
      </c>
      <c r="F5" s="373">
        <v>3.23</v>
      </c>
      <c r="G5" s="442">
        <f t="shared" si="1"/>
        <v>10917.4</v>
      </c>
      <c r="H5" s="454">
        <f>G5/C5</f>
        <v>0.66240731976652478</v>
      </c>
      <c r="J5" s="490"/>
    </row>
    <row r="6" spans="1:11" ht="33" customHeight="1" x14ac:dyDescent="0.2">
      <c r="A6" s="373" t="s">
        <v>1045</v>
      </c>
      <c r="B6" s="373">
        <v>13321.1</v>
      </c>
      <c r="C6" s="373">
        <v>6275.6</v>
      </c>
      <c r="D6" s="373">
        <f>678.3+6165.9</f>
        <v>6844.2</v>
      </c>
      <c r="E6" s="373">
        <f t="shared" si="0"/>
        <v>201.30000000000018</v>
      </c>
      <c r="F6" s="373">
        <v>3.23</v>
      </c>
      <c r="G6" s="442">
        <f t="shared" si="1"/>
        <v>650.19900000000064</v>
      </c>
      <c r="H6" s="454">
        <f t="shared" ref="H6:H7" si="2">G6/C6</f>
        <v>0.10360746382815995</v>
      </c>
    </row>
    <row r="7" spans="1:11" ht="33" customHeight="1" x14ac:dyDescent="0.2">
      <c r="A7" s="373" t="s">
        <v>1426</v>
      </c>
      <c r="B7" s="373">
        <v>1409.2</v>
      </c>
      <c r="C7" s="373">
        <v>1221.3</v>
      </c>
      <c r="D7" s="373">
        <v>0</v>
      </c>
      <c r="E7" s="373">
        <f t="shared" si="0"/>
        <v>187.90000000000009</v>
      </c>
      <c r="F7" s="373">
        <v>3.23</v>
      </c>
      <c r="G7" s="442">
        <f t="shared" si="1"/>
        <v>606.91700000000026</v>
      </c>
      <c r="H7" s="454">
        <f t="shared" si="2"/>
        <v>0.49694342094489502</v>
      </c>
    </row>
    <row r="8" spans="1:11" ht="33" customHeight="1" x14ac:dyDescent="0.2">
      <c r="A8" s="373" t="s">
        <v>1427</v>
      </c>
      <c r="B8" s="373">
        <v>1308.0999999999999</v>
      </c>
      <c r="C8" s="373">
        <v>1189.2</v>
      </c>
      <c r="D8" s="373">
        <v>0</v>
      </c>
      <c r="E8" s="373">
        <f t="shared" si="0"/>
        <v>118.89999999999986</v>
      </c>
      <c r="F8" s="373">
        <v>3.23</v>
      </c>
      <c r="G8" s="442">
        <f t="shared" si="1"/>
        <v>384.04699999999957</v>
      </c>
      <c r="H8" s="454">
        <f>G8/C8</f>
        <v>0.32294567776656541</v>
      </c>
    </row>
    <row r="9" spans="1:11" ht="33" customHeight="1" x14ac:dyDescent="0.2">
      <c r="A9" s="373" t="s">
        <v>82</v>
      </c>
      <c r="B9" s="373">
        <v>2004.4</v>
      </c>
      <c r="C9" s="373">
        <f>1584.4+100.9+14.5+14.5</f>
        <v>1714.3000000000002</v>
      </c>
      <c r="D9" s="373">
        <f>210.1+69.4-18.03</f>
        <v>261.47000000000003</v>
      </c>
      <c r="E9" s="373">
        <f t="shared" si="0"/>
        <v>28.629999999999882</v>
      </c>
      <c r="F9" s="373">
        <v>3.23</v>
      </c>
      <c r="G9" s="442">
        <f>E9*F9</f>
        <v>92.474899999999622</v>
      </c>
      <c r="H9" s="454">
        <f>G9/C9</f>
        <v>5.3943242139648608E-2</v>
      </c>
    </row>
    <row r="10" spans="1:11" ht="33" customHeight="1" x14ac:dyDescent="0.2">
      <c r="A10" s="373" t="s">
        <v>1432</v>
      </c>
      <c r="B10" s="373">
        <f>64.6+236.9</f>
        <v>301.5</v>
      </c>
      <c r="C10" s="373"/>
      <c r="D10" s="373">
        <v>301.5</v>
      </c>
      <c r="E10" s="373"/>
      <c r="F10" s="373"/>
      <c r="G10" s="442"/>
      <c r="H10" s="373"/>
    </row>
    <row r="11" spans="1:11" ht="33" customHeight="1" x14ac:dyDescent="0.35">
      <c r="A11" s="360" t="s">
        <v>1428</v>
      </c>
      <c r="B11" s="360">
        <f>SUM(B4:B10)</f>
        <v>65706.699999999983</v>
      </c>
      <c r="C11" s="360">
        <f>SUM(C4:C9)</f>
        <v>44231.9</v>
      </c>
      <c r="D11" s="460">
        <f>SUM(D4:D10)</f>
        <v>13674.17</v>
      </c>
      <c r="E11" s="360">
        <f>SUM(E4:E9)</f>
        <v>7800.63</v>
      </c>
      <c r="F11" s="373">
        <v>3.23</v>
      </c>
      <c r="G11" s="443">
        <f>SUM(G4:G9)</f>
        <v>25196.034900000002</v>
      </c>
      <c r="H11" s="570">
        <f>G11/C11</f>
        <v>0.56963492185504128</v>
      </c>
    </row>
    <row r="12" spans="1:11" ht="33" customHeight="1" x14ac:dyDescent="0.2">
      <c r="C12" s="360">
        <f>C11-C6</f>
        <v>37956.300000000003</v>
      </c>
      <c r="H12" s="450"/>
    </row>
    <row r="13" spans="1:11" ht="23.25" customHeight="1" x14ac:dyDescent="0.2">
      <c r="A13" t="s">
        <v>1443</v>
      </c>
      <c r="H13" s="449">
        <f>'Общ. счетчики'!B63</f>
        <v>168215</v>
      </c>
      <c r="I13" s="449"/>
    </row>
    <row r="14" spans="1:11" ht="23.25" customHeight="1" x14ac:dyDescent="0.2">
      <c r="A14" t="s">
        <v>1450</v>
      </c>
      <c r="H14" s="451"/>
      <c r="I14" s="470"/>
    </row>
    <row r="15" spans="1:11" ht="15" customHeight="1" x14ac:dyDescent="0.2">
      <c r="A15" s="360" t="s">
        <v>1388</v>
      </c>
      <c r="H15" s="453">
        <f>Под.6!F205+'Нежил. пом.'!C89</f>
        <v>56465</v>
      </c>
      <c r="I15" s="470"/>
      <c r="K15" s="465"/>
    </row>
    <row r="16" spans="1:11" ht="15" customHeight="1" x14ac:dyDescent="0.2">
      <c r="A16" s="360" t="s">
        <v>1389</v>
      </c>
      <c r="H16" s="453">
        <f>'Под. 1 и 2'!F118+'Под. 3'!F32+'Под. 4  и 5'!F60+'Нежил. пом.'!F45</f>
        <v>55582</v>
      </c>
      <c r="I16" s="470"/>
    </row>
    <row r="17" spans="1:9" ht="15" customHeight="1" x14ac:dyDescent="0.2">
      <c r="A17" s="360" t="s">
        <v>1390</v>
      </c>
      <c r="H17" s="453">
        <f>'Общ. счетчики'!G61</f>
        <v>11880</v>
      </c>
      <c r="I17" s="470"/>
    </row>
    <row r="18" spans="1:9" ht="23.25" customHeight="1" x14ac:dyDescent="0.2">
      <c r="A18" t="s">
        <v>1445</v>
      </c>
      <c r="H18" s="451"/>
      <c r="I18" s="470">
        <f>G11</f>
        <v>25196.034900000002</v>
      </c>
    </row>
    <row r="19" spans="1:9" ht="23.25" customHeight="1" x14ac:dyDescent="0.2">
      <c r="A19" t="s">
        <v>1444</v>
      </c>
      <c r="H19" s="452">
        <f>SUM(H15:H18)</f>
        <v>123927</v>
      </c>
      <c r="I19" s="452">
        <f>H19+I18</f>
        <v>149123.0349</v>
      </c>
    </row>
    <row r="20" spans="1:9" ht="23.25" customHeight="1" x14ac:dyDescent="0.2">
      <c r="A20" s="13" t="s">
        <v>2003</v>
      </c>
      <c r="H20" s="451">
        <f>'Общ. счетчики'!G45</f>
        <v>29970</v>
      </c>
      <c r="I20" s="452"/>
    </row>
    <row r="21" spans="1:9" ht="33" customHeight="1" x14ac:dyDescent="0.2">
      <c r="G21" s="712" t="s">
        <v>2000</v>
      </c>
      <c r="H21" s="713">
        <f>I19+H20-H13</f>
        <v>10878.034899999999</v>
      </c>
    </row>
  </sheetData>
  <customSheetViews>
    <customSheetView guid="{59BB3A05-2517-4212-B4B0-766CE27362F6}" showPageBreaks="1" fitToPage="1" state="hidden" topLeftCell="A16">
      <selection activeCell="C23" sqref="C23"/>
      <pageMargins left="0.70866141732283472" right="0.70866141732283472" top="0.74803149606299213" bottom="0.74803149606299213" header="0.31496062992125984" footer="0.31496062992125984"/>
      <pageSetup paperSize="9" scale="73" orientation="portrait" r:id="rId1"/>
    </customSheetView>
    <customSheetView guid="{11E80AD0-6AA7-470D-8311-11AF96F196E5}" fitToPage="1" topLeftCell="A11">
      <selection activeCell="H21" sqref="H21"/>
      <pageMargins left="0.70866141732283472" right="0.70866141732283472" top="0.74803149606299213" bottom="0.74803149606299213" header="0.31496062992125984" footer="0.31496062992125984"/>
      <pageSetup paperSize="9" scale="83" orientation="portrait" r:id="rId2"/>
    </customSheetView>
    <customSheetView guid="{1298D0A2-0CF6-434E-A6CD-B210E2963ADD}" fitToPage="1">
      <selection activeCell="D8" sqref="D8"/>
      <pageMargins left="0.70866141732283472" right="0.70866141732283472" top="0.74803149606299213" bottom="0.74803149606299213" header="0.31496062992125984" footer="0.31496062992125984"/>
      <pageSetup paperSize="9" scale="83" orientation="portrait" r:id="rId3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73" orientation="portrait" r:id="rId4"/>
  <legacy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zoomScale="110" zoomScaleNormal="110" workbookViewId="0">
      <selection activeCell="K7" sqref="K7"/>
    </sheetView>
  </sheetViews>
  <sheetFormatPr defaultColWidth="9.140625" defaultRowHeight="33" customHeight="1" x14ac:dyDescent="0.2"/>
  <cols>
    <col min="1" max="1" width="6.5703125" style="361" customWidth="1"/>
    <col min="2" max="2" width="23.5703125" style="361" customWidth="1"/>
    <col min="3" max="3" width="10.140625" style="361" customWidth="1"/>
    <col min="4" max="4" width="15.85546875" style="361" customWidth="1"/>
    <col min="5" max="5" width="10.7109375" style="361" customWidth="1"/>
    <col min="6" max="6" width="11.42578125" style="361" customWidth="1"/>
    <col min="7" max="7" width="18.5703125" style="361" customWidth="1"/>
    <col min="8" max="8" width="8.85546875" style="361" customWidth="1"/>
    <col min="9" max="16384" width="9.140625" style="361"/>
  </cols>
  <sheetData>
    <row r="1" spans="1:8" ht="36.75" customHeight="1" x14ac:dyDescent="0.2">
      <c r="A1" s="552" t="s">
        <v>2015</v>
      </c>
      <c r="B1" s="553"/>
      <c r="C1" s="553"/>
      <c r="D1" s="553"/>
      <c r="E1" s="553"/>
      <c r="F1" s="553"/>
      <c r="G1" s="553"/>
    </row>
    <row r="2" spans="1:8" ht="15" customHeight="1" x14ac:dyDescent="0.2">
      <c r="A2" s="849" t="s">
        <v>1405</v>
      </c>
      <c r="B2" s="849" t="s">
        <v>1406</v>
      </c>
      <c r="C2" s="849" t="s">
        <v>1407</v>
      </c>
      <c r="D2" s="849" t="s">
        <v>1408</v>
      </c>
      <c r="E2" s="849" t="s">
        <v>1409</v>
      </c>
      <c r="F2" s="849"/>
      <c r="G2" s="849"/>
    </row>
    <row r="3" spans="1:8" ht="15" customHeight="1" x14ac:dyDescent="0.2">
      <c r="A3" s="849"/>
      <c r="B3" s="849"/>
      <c r="C3" s="849"/>
      <c r="D3" s="849"/>
      <c r="E3" s="849" t="s">
        <v>1410</v>
      </c>
      <c r="F3" s="849"/>
      <c r="G3" s="849" t="s">
        <v>1413</v>
      </c>
    </row>
    <row r="4" spans="1:8" ht="15" customHeight="1" x14ac:dyDescent="0.2">
      <c r="A4" s="849"/>
      <c r="B4" s="849"/>
      <c r="C4" s="849"/>
      <c r="D4" s="826"/>
      <c r="E4" s="446" t="s">
        <v>1411</v>
      </c>
      <c r="F4" s="446" t="s">
        <v>1412</v>
      </c>
      <c r="G4" s="849"/>
    </row>
    <row r="5" spans="1:8" ht="17.25" customHeight="1" x14ac:dyDescent="0.2">
      <c r="A5" s="362" t="s">
        <v>1416</v>
      </c>
      <c r="B5" s="363" t="s">
        <v>1414</v>
      </c>
      <c r="C5" s="447" t="s">
        <v>1415</v>
      </c>
      <c r="D5" s="736">
        <v>599</v>
      </c>
      <c r="E5" s="675">
        <f>265.69+18.13</f>
        <v>283.82</v>
      </c>
      <c r="F5" s="363"/>
      <c r="G5" s="364">
        <v>374.97</v>
      </c>
    </row>
    <row r="6" spans="1:8" ht="21.75" customHeight="1" x14ac:dyDescent="0.2">
      <c r="A6" s="362" t="s">
        <v>1416</v>
      </c>
      <c r="B6" s="363" t="s">
        <v>1418</v>
      </c>
      <c r="C6" s="364" t="s">
        <v>1415</v>
      </c>
      <c r="D6" s="695"/>
      <c r="E6" s="464">
        <f>E7*0.051</f>
        <v>59.950499999999998</v>
      </c>
      <c r="F6" s="464">
        <f>F7*0.051</f>
        <v>24.709499999999998</v>
      </c>
      <c r="G6" s="549">
        <f>G7*0.051</f>
        <v>1.9889999999999999</v>
      </c>
    </row>
    <row r="7" spans="1:8" ht="21.75" customHeight="1" x14ac:dyDescent="0.2">
      <c r="A7" s="362" t="s">
        <v>1419</v>
      </c>
      <c r="B7" s="363" t="s">
        <v>1420</v>
      </c>
      <c r="C7" s="364" t="s">
        <v>1421</v>
      </c>
      <c r="D7" s="363"/>
      <c r="E7" s="580">
        <f>1660-F7</f>
        <v>1175.5</v>
      </c>
      <c r="F7" s="364">
        <f>150*3.23</f>
        <v>484.5</v>
      </c>
      <c r="G7" s="364">
        <v>39</v>
      </c>
    </row>
    <row r="8" spans="1:8" ht="12" customHeight="1" x14ac:dyDescent="0.2">
      <c r="A8" s="362" t="s">
        <v>1419</v>
      </c>
      <c r="B8" s="363" t="s">
        <v>1422</v>
      </c>
      <c r="C8" s="364" t="s">
        <v>1421</v>
      </c>
      <c r="D8" s="557">
        <v>246465</v>
      </c>
      <c r="E8" s="580">
        <v>1685</v>
      </c>
      <c r="F8" s="364">
        <f>150*4.33</f>
        <v>649.5</v>
      </c>
      <c r="G8" s="580">
        <v>39</v>
      </c>
      <c r="H8" s="541"/>
    </row>
    <row r="9" spans="1:8" ht="12" customHeight="1" x14ac:dyDescent="0.2">
      <c r="A9" s="362" t="s">
        <v>1419</v>
      </c>
      <c r="B9" s="363" t="s">
        <v>1423</v>
      </c>
      <c r="C9" s="364" t="s">
        <v>1421</v>
      </c>
      <c r="D9" s="363"/>
      <c r="E9" s="464">
        <f>E7+E8</f>
        <v>2860.5</v>
      </c>
      <c r="F9" s="464">
        <f>F7+F8</f>
        <v>1134</v>
      </c>
      <c r="G9" s="580">
        <f>G7+G8</f>
        <v>78</v>
      </c>
    </row>
    <row r="10" spans="1:8" ht="12" customHeight="1" x14ac:dyDescent="0.2">
      <c r="A10" s="362" t="s">
        <v>1417</v>
      </c>
      <c r="B10" s="363" t="s">
        <v>1424</v>
      </c>
      <c r="C10" s="364" t="s">
        <v>1393</v>
      </c>
      <c r="D10" s="528"/>
      <c r="E10" s="529">
        <f>'Норматив ээ'!H19-F10</f>
        <v>122827</v>
      </c>
      <c r="F10" s="676">
        <f>Под.6!G205+'Под. 4  и 5'!G60+'Под. 3'!G32+'Под. 1 и 2'!G118</f>
        <v>1100</v>
      </c>
      <c r="G10" s="533">
        <v>25196</v>
      </c>
    </row>
    <row r="11" spans="1:8" ht="15" customHeight="1" x14ac:dyDescent="0.2">
      <c r="E11" s="847"/>
      <c r="F11" s="848"/>
    </row>
    <row r="13" spans="1:8" ht="33" customHeight="1" x14ac:dyDescent="0.2">
      <c r="G13" s="531"/>
    </row>
    <row r="14" spans="1:8" ht="33" customHeight="1" x14ac:dyDescent="0.2">
      <c r="F14" s="361" t="s">
        <v>492</v>
      </c>
      <c r="G14" s="531"/>
    </row>
  </sheetData>
  <customSheetViews>
    <customSheetView guid="{59BB3A05-2517-4212-B4B0-766CE27362F6}" scale="110" fitToPage="1">
      <selection activeCell="K7" sqref="K7"/>
      <pageMargins left="0.70866141732283472" right="0.70866141732283472" top="0.74803149606299213" bottom="0.74803149606299213" header="0.31496062992125984" footer="0.31496062992125984"/>
      <pageSetup paperSize="9" scale="92" orientation="portrait" r:id="rId1"/>
    </customSheetView>
    <customSheetView guid="{11E80AD0-6AA7-470D-8311-11AF96F196E5}" scale="110" fitToPage="1">
      <selection activeCell="E10" sqref="E10:G10"/>
      <pageMargins left="0.70866141732283472" right="0.70866141732283472" top="0.74803149606299213" bottom="0.74803149606299213" header="0.31496062992125984" footer="0.31496062992125984"/>
      <pageSetup paperSize="9" scale="92" orientation="portrait" r:id="rId2"/>
    </customSheetView>
    <customSheetView guid="{1298D0A2-0CF6-434E-A6CD-B210E2963ADD}" scale="110" fitToPage="1">
      <selection activeCell="J9" sqref="J9"/>
      <pageMargins left="0.70866141732283472" right="0.70866141732283472" top="0.74803149606299213" bottom="0.74803149606299213" header="0.31496062992125984" footer="0.31496062992125984"/>
      <pageSetup paperSize="9" scale="92" orientation="portrait" r:id="rId3"/>
    </customSheetView>
  </customSheetViews>
  <mergeCells count="8">
    <mergeCell ref="E11:F11"/>
    <mergeCell ref="E2:G2"/>
    <mergeCell ref="E3:F3"/>
    <mergeCell ref="A2:A4"/>
    <mergeCell ref="B2:B4"/>
    <mergeCell ref="C2:C4"/>
    <mergeCell ref="D2:D4"/>
    <mergeCell ref="G3:G4"/>
  </mergeCells>
  <pageMargins left="0.70866141732283472" right="0.70866141732283472" top="0.74803149606299213" bottom="0.74803149606299213" header="0.31496062992125984" footer="0.31496062992125984"/>
  <pageSetup paperSize="9" scale="92" orientation="portrait"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C11" sqref="C11"/>
    </sheetView>
  </sheetViews>
  <sheetFormatPr defaultRowHeight="12.75" x14ac:dyDescent="0.2"/>
  <cols>
    <col min="1" max="1" width="12.85546875" customWidth="1"/>
    <col min="2" max="2" width="13.5703125" customWidth="1"/>
    <col min="3" max="3" width="12.85546875" customWidth="1"/>
    <col min="4" max="4" width="12.28515625" customWidth="1"/>
    <col min="5" max="5" width="14.28515625" customWidth="1"/>
  </cols>
  <sheetData>
    <row r="1" spans="1:5" ht="21.75" customHeight="1" x14ac:dyDescent="0.2">
      <c r="B1" t="s">
        <v>1663</v>
      </c>
    </row>
    <row r="2" spans="1:5" ht="42" customHeight="1" x14ac:dyDescent="0.2">
      <c r="A2" s="36" t="s">
        <v>1662</v>
      </c>
      <c r="B2" s="373" t="s">
        <v>1664</v>
      </c>
      <c r="C2" s="373" t="s">
        <v>1665</v>
      </c>
      <c r="D2" s="373" t="s">
        <v>1666</v>
      </c>
      <c r="E2" s="373" t="s">
        <v>1667</v>
      </c>
    </row>
    <row r="3" spans="1:5" x14ac:dyDescent="0.2">
      <c r="A3" s="579"/>
      <c r="B3" s="579">
        <v>1</v>
      </c>
      <c r="C3" s="579">
        <v>2</v>
      </c>
      <c r="D3" s="579" t="s">
        <v>1668</v>
      </c>
      <c r="E3" s="579">
        <v>4</v>
      </c>
    </row>
    <row r="4" spans="1:5" x14ac:dyDescent="0.2">
      <c r="A4" s="36" t="s">
        <v>1660</v>
      </c>
      <c r="B4" s="36">
        <v>536.04</v>
      </c>
      <c r="C4" s="36"/>
      <c r="D4" s="36">
        <f>B4</f>
        <v>536.04</v>
      </c>
      <c r="E4" s="36">
        <v>280.44</v>
      </c>
    </row>
    <row r="5" spans="1:5" x14ac:dyDescent="0.2">
      <c r="A5" s="36" t="s">
        <v>1661</v>
      </c>
      <c r="B5" s="36">
        <v>262.19</v>
      </c>
      <c r="C5" s="36">
        <v>273.85000000000002</v>
      </c>
      <c r="D5" s="36">
        <f>B5-C5</f>
        <v>-11.660000000000025</v>
      </c>
      <c r="E5" s="36">
        <v>280.44</v>
      </c>
    </row>
    <row r="6" spans="1:5" ht="36.75" customHeight="1" x14ac:dyDescent="0.2">
      <c r="A6" s="373" t="s">
        <v>1669</v>
      </c>
      <c r="B6" s="36"/>
      <c r="C6" s="36">
        <f>E4+E5-D4-D5</f>
        <v>36.500000000000057</v>
      </c>
      <c r="D6" s="36"/>
      <c r="E6" s="36"/>
    </row>
  </sheetData>
  <customSheetViews>
    <customSheetView guid="{59BB3A05-2517-4212-B4B0-766CE27362F6}" state="hidden">
      <selection activeCell="C11" sqref="C11"/>
      <pageMargins left="0.7" right="0.7" top="0.75" bottom="0.75" header="0.3" footer="0.3"/>
      <pageSetup paperSize="9" orientation="portrait" verticalDpi="0" r:id="rId1"/>
    </customSheetView>
    <customSheetView guid="{11E80AD0-6AA7-470D-8311-11AF96F196E5}">
      <selection activeCell="C11" sqref="C11"/>
      <pageMargins left="0.7" right="0.7" top="0.75" bottom="0.75" header="0.3" footer="0.3"/>
      <pageSetup paperSize="9" orientation="portrait" verticalDpi="0" r:id="rId2"/>
    </customSheetView>
    <customSheetView guid="{1298D0A2-0CF6-434E-A6CD-B210E2963ADD}">
      <selection activeCell="C11" sqref="C11"/>
      <pageMargins left="0.7" right="0.7" top="0.75" bottom="0.75" header="0.3" footer="0.3"/>
      <pageSetup paperSize="9" orientation="portrait" verticalDpi="0" r:id="rId3"/>
    </customSheetView>
  </customSheetViews>
  <pageMargins left="0.7" right="0.7" top="0.75" bottom="0.75" header="0.3" footer="0.3"/>
  <pageSetup paperSize="9" orientation="portrait" verticalDpi="0"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4" sqref="B14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/>
  <customSheetViews>
    <customSheetView guid="{59BB3A05-2517-4212-B4B0-766CE27362F6}" state="hidden">
      <selection activeCell="B14" sqref="B14"/>
      <pageMargins left="0.7" right="0.7" top="0.75" bottom="0.75" header="0.3" footer="0.3"/>
    </customSheetView>
    <customSheetView guid="{11E80AD0-6AA7-470D-8311-11AF96F196E5}">
      <selection activeCell="B14" sqref="B14"/>
      <pageMargins left="0.7" right="0.7" top="0.75" bottom="0.75" header="0.3" footer="0.3"/>
    </customSheetView>
    <customSheetView guid="{1298D0A2-0CF6-434E-A6CD-B210E2963ADD}">
      <selection activeCell="B14" sqref="B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19"/>
  <sheetViews>
    <sheetView view="pageBreakPreview" topLeftCell="A4" zoomScale="120" zoomScaleSheetLayoutView="120" workbookViewId="0">
      <selection activeCell="F14" sqref="F14"/>
    </sheetView>
  </sheetViews>
  <sheetFormatPr defaultRowHeight="12.75" x14ac:dyDescent="0.2"/>
  <cols>
    <col min="1" max="1" width="7.5703125" customWidth="1"/>
    <col min="2" max="2" width="23.140625" customWidth="1"/>
    <col min="3" max="3" width="16.85546875" customWidth="1"/>
    <col min="4" max="4" width="9.7109375" customWidth="1"/>
    <col min="5" max="5" width="11.140625" customWidth="1"/>
    <col min="6" max="6" width="11.85546875" customWidth="1"/>
    <col min="7" max="7" width="13.42578125" customWidth="1"/>
    <col min="8" max="8" width="0.28515625" hidden="1" customWidth="1"/>
    <col min="9" max="9" width="15.42578125" hidden="1" customWidth="1"/>
    <col min="10" max="10" width="0.42578125" customWidth="1"/>
    <col min="11" max="11" width="11.42578125" hidden="1" customWidth="1"/>
    <col min="12" max="12" width="0.140625" hidden="1" customWidth="1"/>
    <col min="13" max="13" width="12" customWidth="1"/>
  </cols>
  <sheetData>
    <row r="1" spans="1:9" x14ac:dyDescent="0.2">
      <c r="C1" s="766" t="s">
        <v>495</v>
      </c>
      <c r="D1" s="767"/>
      <c r="E1" s="767"/>
    </row>
    <row r="2" spans="1:9" ht="20.25" customHeight="1" thickBot="1" x14ac:dyDescent="0.25">
      <c r="A2" s="1" t="s">
        <v>496</v>
      </c>
      <c r="B2" s="1"/>
      <c r="C2" s="1"/>
      <c r="E2" s="768" t="s">
        <v>2008</v>
      </c>
      <c r="F2" s="768"/>
      <c r="H2" s="770"/>
      <c r="I2" s="770"/>
    </row>
    <row r="3" spans="1:9" ht="13.5" thickBot="1" x14ac:dyDescent="0.25">
      <c r="A3" s="771" t="s">
        <v>1125</v>
      </c>
      <c r="B3" s="769" t="s">
        <v>481</v>
      </c>
      <c r="C3" s="769" t="s">
        <v>1</v>
      </c>
      <c r="D3" s="769" t="s">
        <v>2</v>
      </c>
      <c r="E3" s="769"/>
      <c r="F3" s="769" t="s">
        <v>5</v>
      </c>
      <c r="H3" s="770"/>
      <c r="I3" s="770"/>
    </row>
    <row r="4" spans="1:9" ht="13.5" thickBot="1" x14ac:dyDescent="0.25">
      <c r="A4" s="772"/>
      <c r="B4" s="769"/>
      <c r="C4" s="769"/>
      <c r="D4" s="769"/>
      <c r="E4" s="769"/>
      <c r="F4" s="769"/>
      <c r="H4" s="770"/>
      <c r="I4" s="770"/>
    </row>
    <row r="5" spans="1:9" ht="13.5" thickBot="1" x14ac:dyDescent="0.25">
      <c r="A5" s="773"/>
      <c r="B5" s="774"/>
      <c r="C5" s="769"/>
      <c r="D5" s="110" t="s">
        <v>6</v>
      </c>
      <c r="E5" s="111" t="s">
        <v>7</v>
      </c>
      <c r="F5" s="769"/>
    </row>
    <row r="6" spans="1:9" ht="13.5" thickBot="1" x14ac:dyDescent="0.25">
      <c r="A6" s="224" t="s">
        <v>497</v>
      </c>
      <c r="B6" s="621" t="s">
        <v>1052</v>
      </c>
      <c r="C6" s="696" t="s">
        <v>1988</v>
      </c>
      <c r="D6" s="21">
        <v>700</v>
      </c>
      <c r="E6" s="21">
        <v>835</v>
      </c>
      <c r="F6" s="313">
        <f t="shared" ref="F6" si="0">E6-D6</f>
        <v>135</v>
      </c>
    </row>
    <row r="7" spans="1:9" ht="15" customHeight="1" thickBot="1" x14ac:dyDescent="0.25">
      <c r="A7" s="172" t="s">
        <v>499</v>
      </c>
      <c r="B7" s="622" t="s">
        <v>1053</v>
      </c>
      <c r="C7" s="598" t="s">
        <v>500</v>
      </c>
      <c r="D7" s="21">
        <v>21855</v>
      </c>
      <c r="E7" s="21">
        <v>22075</v>
      </c>
      <c r="F7" s="313">
        <f t="shared" ref="F7:F69" si="1">E7-D7</f>
        <v>220</v>
      </c>
      <c r="G7" s="33"/>
    </row>
    <row r="8" spans="1:9" ht="15" customHeight="1" thickBot="1" x14ac:dyDescent="0.25">
      <c r="A8" s="172" t="s">
        <v>501</v>
      </c>
      <c r="B8" s="623" t="s">
        <v>1054</v>
      </c>
      <c r="C8" s="599" t="s">
        <v>1724</v>
      </c>
      <c r="D8" s="21">
        <v>19040</v>
      </c>
      <c r="E8" s="21">
        <v>19180</v>
      </c>
      <c r="F8" s="313">
        <f t="shared" si="1"/>
        <v>140</v>
      </c>
      <c r="G8" s="297"/>
    </row>
    <row r="9" spans="1:9" ht="15" customHeight="1" thickBot="1" x14ac:dyDescent="0.25">
      <c r="A9" s="225" t="s">
        <v>502</v>
      </c>
      <c r="B9" s="622" t="s">
        <v>1055</v>
      </c>
      <c r="C9" s="600" t="s">
        <v>1643</v>
      </c>
      <c r="D9" s="152">
        <v>22810</v>
      </c>
      <c r="E9" s="152">
        <v>23005</v>
      </c>
      <c r="F9" s="313">
        <f t="shared" ref="F9" si="2">E9-D9</f>
        <v>195</v>
      </c>
      <c r="G9" s="33"/>
    </row>
    <row r="10" spans="1:9" ht="13.5" customHeight="1" thickBot="1" x14ac:dyDescent="0.25">
      <c r="A10" s="225" t="s">
        <v>503</v>
      </c>
      <c r="B10" s="623" t="s">
        <v>1769</v>
      </c>
      <c r="C10" s="601" t="s">
        <v>504</v>
      </c>
      <c r="D10" s="152">
        <v>105945</v>
      </c>
      <c r="E10" s="152">
        <v>106000</v>
      </c>
      <c r="F10" s="313">
        <f t="shared" ref="F10" si="3">E10-D10</f>
        <v>55</v>
      </c>
      <c r="G10" s="499"/>
    </row>
    <row r="11" spans="1:9" ht="12.75" customHeight="1" thickBot="1" x14ac:dyDescent="0.25">
      <c r="A11" s="226" t="s">
        <v>506</v>
      </c>
      <c r="B11" s="622" t="s">
        <v>1699</v>
      </c>
      <c r="C11" s="602" t="s">
        <v>988</v>
      </c>
      <c r="D11" s="152">
        <v>25460</v>
      </c>
      <c r="E11" s="152">
        <v>25650</v>
      </c>
      <c r="F11" s="313">
        <f t="shared" si="1"/>
        <v>190</v>
      </c>
      <c r="G11" s="160" t="s">
        <v>505</v>
      </c>
    </row>
    <row r="12" spans="1:9" ht="22.5" customHeight="1" thickBot="1" x14ac:dyDescent="0.25">
      <c r="A12" s="172" t="s">
        <v>507</v>
      </c>
      <c r="B12" s="623" t="s">
        <v>1056</v>
      </c>
      <c r="C12" s="603" t="s">
        <v>961</v>
      </c>
      <c r="D12" s="29">
        <v>19540</v>
      </c>
      <c r="E12" s="29">
        <v>19655</v>
      </c>
      <c r="F12" s="313">
        <f t="shared" si="1"/>
        <v>115</v>
      </c>
      <c r="G12" s="576"/>
    </row>
    <row r="13" spans="1:9" ht="13.5" customHeight="1" thickBot="1" x14ac:dyDescent="0.25">
      <c r="A13" s="172" t="s">
        <v>508</v>
      </c>
      <c r="B13" s="622" t="s">
        <v>1700</v>
      </c>
      <c r="C13" s="602" t="s">
        <v>1725</v>
      </c>
      <c r="D13" s="21">
        <v>25375</v>
      </c>
      <c r="E13" s="21">
        <v>26040</v>
      </c>
      <c r="F13" s="313">
        <f t="shared" si="1"/>
        <v>665</v>
      </c>
      <c r="G13" s="351"/>
    </row>
    <row r="14" spans="1:9" ht="13.5" customHeight="1" thickBot="1" x14ac:dyDescent="0.25">
      <c r="A14" s="542" t="s">
        <v>509</v>
      </c>
      <c r="B14" s="623" t="s">
        <v>1057</v>
      </c>
      <c r="C14" s="601" t="s">
        <v>1726</v>
      </c>
      <c r="D14" s="158">
        <v>19845</v>
      </c>
      <c r="E14" s="158">
        <v>20065</v>
      </c>
      <c r="F14" s="313">
        <f t="shared" si="1"/>
        <v>220</v>
      </c>
      <c r="G14" s="136" t="s">
        <v>510</v>
      </c>
    </row>
    <row r="15" spans="1:9" ht="15.75" customHeight="1" thickBot="1" x14ac:dyDescent="0.25">
      <c r="A15" s="286" t="s">
        <v>1366</v>
      </c>
      <c r="B15" s="624" t="s">
        <v>1058</v>
      </c>
      <c r="C15" s="604" t="s">
        <v>1346</v>
      </c>
      <c r="D15" s="159">
        <v>38260</v>
      </c>
      <c r="E15" s="159">
        <v>38425</v>
      </c>
      <c r="F15" s="313">
        <f t="shared" si="1"/>
        <v>165</v>
      </c>
      <c r="G15" s="287"/>
      <c r="H15" s="288"/>
    </row>
    <row r="16" spans="1:9" ht="13.5" customHeight="1" thickBot="1" x14ac:dyDescent="0.25">
      <c r="A16" s="289" t="s">
        <v>511</v>
      </c>
      <c r="B16" s="622" t="s">
        <v>1997</v>
      </c>
      <c r="C16" s="601" t="s">
        <v>512</v>
      </c>
      <c r="D16" s="376">
        <v>43115</v>
      </c>
      <c r="E16" s="376">
        <v>43165</v>
      </c>
      <c r="F16" s="313">
        <f t="shared" si="1"/>
        <v>50</v>
      </c>
      <c r="G16" s="112"/>
    </row>
    <row r="17" spans="1:13" ht="15" customHeight="1" thickBot="1" x14ac:dyDescent="0.25">
      <c r="A17" s="286" t="s">
        <v>513</v>
      </c>
      <c r="B17" s="623" t="s">
        <v>1701</v>
      </c>
      <c r="C17" s="605" t="s">
        <v>1727</v>
      </c>
      <c r="D17" s="278">
        <v>30755</v>
      </c>
      <c r="E17" s="278">
        <v>31165</v>
      </c>
      <c r="F17" s="313">
        <f t="shared" si="1"/>
        <v>410</v>
      </c>
      <c r="G17" s="375"/>
    </row>
    <row r="18" spans="1:13" ht="13.5" customHeight="1" thickBot="1" x14ac:dyDescent="0.25">
      <c r="A18" s="226" t="s">
        <v>514</v>
      </c>
      <c r="B18" s="622" t="s">
        <v>1059</v>
      </c>
      <c r="C18" s="606" t="s">
        <v>1728</v>
      </c>
      <c r="D18" s="22">
        <v>14750</v>
      </c>
      <c r="E18" s="22">
        <v>14955</v>
      </c>
      <c r="F18" s="313">
        <f t="shared" si="1"/>
        <v>205</v>
      </c>
      <c r="G18" s="136" t="s">
        <v>515</v>
      </c>
    </row>
    <row r="19" spans="1:13" ht="13.5" customHeight="1" thickBot="1" x14ac:dyDescent="0.25">
      <c r="A19" s="226" t="s">
        <v>516</v>
      </c>
      <c r="B19" s="623" t="s">
        <v>1060</v>
      </c>
      <c r="C19" s="607" t="s">
        <v>1636</v>
      </c>
      <c r="D19" s="21">
        <v>2055</v>
      </c>
      <c r="E19" s="21">
        <v>2095</v>
      </c>
      <c r="F19" s="313">
        <f t="shared" ref="F19" si="4">E19-D19</f>
        <v>40</v>
      </c>
      <c r="G19" s="545"/>
    </row>
    <row r="20" spans="1:13" ht="13.5" customHeight="1" thickBot="1" x14ac:dyDescent="0.25">
      <c r="A20" s="172" t="s">
        <v>517</v>
      </c>
      <c r="B20" s="622" t="s">
        <v>1061</v>
      </c>
      <c r="C20" s="599" t="s">
        <v>1729</v>
      </c>
      <c r="D20" s="21">
        <v>1640</v>
      </c>
      <c r="E20" s="21">
        <v>1745</v>
      </c>
      <c r="F20" s="313">
        <f t="shared" ref="F20" si="5">E20-D20</f>
        <v>105</v>
      </c>
      <c r="G20" s="125"/>
    </row>
    <row r="21" spans="1:13" ht="13.5" customHeight="1" thickBot="1" x14ac:dyDescent="0.25">
      <c r="A21" s="172" t="s">
        <v>518</v>
      </c>
      <c r="B21" s="622" t="s">
        <v>1702</v>
      </c>
      <c r="C21" s="607" t="s">
        <v>1598</v>
      </c>
      <c r="D21" s="21">
        <v>24610</v>
      </c>
      <c r="E21" s="21">
        <v>25115</v>
      </c>
      <c r="F21" s="313">
        <f t="shared" si="1"/>
        <v>505</v>
      </c>
      <c r="G21" s="523"/>
    </row>
    <row r="22" spans="1:13" ht="13.5" customHeight="1" thickBot="1" x14ac:dyDescent="0.25">
      <c r="A22" s="172" t="s">
        <v>519</v>
      </c>
      <c r="B22" s="623" t="s">
        <v>1703</v>
      </c>
      <c r="C22" s="606" t="s">
        <v>1550</v>
      </c>
      <c r="D22" s="22">
        <v>5750</v>
      </c>
      <c r="E22" s="22">
        <v>5935</v>
      </c>
      <c r="F22" s="313">
        <f t="shared" si="1"/>
        <v>185</v>
      </c>
      <c r="G22" s="463"/>
    </row>
    <row r="23" spans="1:13" ht="13.5" customHeight="1" thickBot="1" x14ac:dyDescent="0.25">
      <c r="A23" s="172" t="s">
        <v>521</v>
      </c>
      <c r="B23" s="641" t="s">
        <v>1062</v>
      </c>
      <c r="C23" s="728" t="s">
        <v>2007</v>
      </c>
      <c r="D23" s="22">
        <v>5</v>
      </c>
      <c r="E23" s="22">
        <v>10</v>
      </c>
      <c r="F23" s="313">
        <f t="shared" ref="F23" si="6">E23-D23</f>
        <v>5</v>
      </c>
      <c r="G23" s="727"/>
    </row>
    <row r="24" spans="1:13" ht="13.5" customHeight="1" thickBot="1" x14ac:dyDescent="0.25">
      <c r="A24" s="172" t="s">
        <v>522</v>
      </c>
      <c r="B24" s="623" t="s">
        <v>1704</v>
      </c>
      <c r="C24" s="606" t="s">
        <v>1551</v>
      </c>
      <c r="D24" s="22">
        <v>6285</v>
      </c>
      <c r="E24" s="22">
        <v>6540</v>
      </c>
      <c r="F24" s="313">
        <f t="shared" si="1"/>
        <v>255</v>
      </c>
      <c r="G24" s="112"/>
    </row>
    <row r="25" spans="1:13" ht="13.5" customHeight="1" thickBot="1" x14ac:dyDescent="0.25">
      <c r="A25" s="172" t="s">
        <v>523</v>
      </c>
      <c r="B25" s="622" t="s">
        <v>1063</v>
      </c>
      <c r="C25" s="607" t="s">
        <v>1730</v>
      </c>
      <c r="D25" s="22">
        <v>13005</v>
      </c>
      <c r="E25" s="22">
        <v>13175</v>
      </c>
      <c r="F25" s="313">
        <f t="shared" si="1"/>
        <v>170</v>
      </c>
      <c r="G25" s="353"/>
    </row>
    <row r="26" spans="1:13" ht="13.5" customHeight="1" thickBot="1" x14ac:dyDescent="0.25">
      <c r="A26" s="172" t="s">
        <v>524</v>
      </c>
      <c r="B26" s="623" t="s">
        <v>1705</v>
      </c>
      <c r="C26" s="606" t="s">
        <v>1548</v>
      </c>
      <c r="D26" s="22">
        <v>11415</v>
      </c>
      <c r="E26" s="22">
        <v>11645</v>
      </c>
      <c r="F26" s="313">
        <f t="shared" si="1"/>
        <v>230</v>
      </c>
      <c r="G26" s="127"/>
    </row>
    <row r="27" spans="1:13" ht="13.5" customHeight="1" thickBot="1" x14ac:dyDescent="0.25">
      <c r="A27" s="172" t="s">
        <v>526</v>
      </c>
      <c r="B27" s="622" t="s">
        <v>1095</v>
      </c>
      <c r="C27" s="607" t="s">
        <v>527</v>
      </c>
      <c r="D27" s="22">
        <v>48320</v>
      </c>
      <c r="E27" s="22">
        <v>48520</v>
      </c>
      <c r="F27" s="313">
        <f t="shared" si="1"/>
        <v>200</v>
      </c>
      <c r="G27" s="136" t="s">
        <v>531</v>
      </c>
    </row>
    <row r="28" spans="1:13" ht="13.5" customHeight="1" thickBot="1" x14ac:dyDescent="0.25">
      <c r="A28" s="172" t="s">
        <v>528</v>
      </c>
      <c r="B28" s="623" t="s">
        <v>1495</v>
      </c>
      <c r="C28" s="606" t="s">
        <v>1731</v>
      </c>
      <c r="D28" s="22">
        <v>11110</v>
      </c>
      <c r="E28" s="22">
        <v>11215</v>
      </c>
      <c r="F28" s="313">
        <f t="shared" si="1"/>
        <v>105</v>
      </c>
    </row>
    <row r="29" spans="1:13" ht="13.5" customHeight="1" thickBot="1" x14ac:dyDescent="0.25">
      <c r="A29" s="226" t="s">
        <v>529</v>
      </c>
      <c r="B29" s="622" t="s">
        <v>1064</v>
      </c>
      <c r="C29" s="607" t="s">
        <v>990</v>
      </c>
      <c r="D29" s="22">
        <v>50895</v>
      </c>
      <c r="E29" s="22">
        <v>52890</v>
      </c>
      <c r="F29" s="313">
        <f t="shared" si="1"/>
        <v>1995</v>
      </c>
      <c r="G29" s="144" t="s">
        <v>991</v>
      </c>
    </row>
    <row r="30" spans="1:13" ht="13.5" customHeight="1" thickBot="1" x14ac:dyDescent="0.25">
      <c r="A30" s="226" t="s">
        <v>530</v>
      </c>
      <c r="B30" s="623" t="s">
        <v>1065</v>
      </c>
      <c r="C30" s="606" t="s">
        <v>1650</v>
      </c>
      <c r="D30" s="22">
        <v>6595</v>
      </c>
      <c r="E30" s="22">
        <v>6785</v>
      </c>
      <c r="F30" s="313">
        <f t="shared" ref="F30" si="7">E30-D30</f>
        <v>190</v>
      </c>
      <c r="G30" s="499"/>
      <c r="M30" s="499"/>
    </row>
    <row r="31" spans="1:13" ht="13.5" customHeight="1" thickBot="1" x14ac:dyDescent="0.25">
      <c r="A31" s="226" t="s">
        <v>532</v>
      </c>
      <c r="B31" s="622" t="s">
        <v>1066</v>
      </c>
      <c r="C31" s="607" t="s">
        <v>1691</v>
      </c>
      <c r="D31" s="22">
        <v>2140</v>
      </c>
      <c r="E31" s="22">
        <v>2185</v>
      </c>
      <c r="F31" s="313">
        <f t="shared" ref="F31" si="8">E31-D31</f>
        <v>45</v>
      </c>
      <c r="G31" s="114"/>
    </row>
    <row r="32" spans="1:13" ht="13.5" customHeight="1" thickBot="1" x14ac:dyDescent="0.25">
      <c r="A32" s="226" t="s">
        <v>533</v>
      </c>
      <c r="B32" s="623" t="s">
        <v>1703</v>
      </c>
      <c r="C32" s="607" t="s">
        <v>994</v>
      </c>
      <c r="D32" s="22">
        <v>24275</v>
      </c>
      <c r="E32" s="22">
        <v>24425</v>
      </c>
      <c r="F32" s="313">
        <f t="shared" si="1"/>
        <v>150</v>
      </c>
      <c r="G32" s="144" t="s">
        <v>995</v>
      </c>
    </row>
    <row r="33" spans="1:10" ht="13.5" customHeight="1" thickBot="1" x14ac:dyDescent="0.25">
      <c r="A33" s="226" t="s">
        <v>534</v>
      </c>
      <c r="B33" s="622" t="s">
        <v>1067</v>
      </c>
      <c r="C33" s="606" t="s">
        <v>535</v>
      </c>
      <c r="D33" s="22">
        <v>119155</v>
      </c>
      <c r="E33" s="22">
        <v>119650</v>
      </c>
      <c r="F33" s="313">
        <f t="shared" ref="F33" si="9">E33-D33</f>
        <v>495</v>
      </c>
      <c r="G33" s="499"/>
    </row>
    <row r="34" spans="1:10" ht="13.5" customHeight="1" thickBot="1" x14ac:dyDescent="0.25">
      <c r="A34" s="172" t="s">
        <v>536</v>
      </c>
      <c r="B34" s="623" t="s">
        <v>1068</v>
      </c>
      <c r="C34" s="607" t="s">
        <v>1732</v>
      </c>
      <c r="D34" s="22">
        <v>44530</v>
      </c>
      <c r="E34" s="22">
        <v>44885</v>
      </c>
      <c r="F34" s="313">
        <f t="shared" si="1"/>
        <v>355</v>
      </c>
      <c r="G34" s="136" t="s">
        <v>537</v>
      </c>
    </row>
    <row r="35" spans="1:10" ht="13.5" customHeight="1" thickBot="1" x14ac:dyDescent="0.25">
      <c r="A35" s="226" t="s">
        <v>538</v>
      </c>
      <c r="B35" s="622" t="s">
        <v>1698</v>
      </c>
      <c r="C35" s="606" t="s">
        <v>539</v>
      </c>
      <c r="D35" s="22">
        <v>54915</v>
      </c>
      <c r="E35" s="22">
        <v>55070</v>
      </c>
      <c r="F35" s="313">
        <f t="shared" si="1"/>
        <v>155</v>
      </c>
      <c r="G35" s="118"/>
    </row>
    <row r="36" spans="1:10" ht="15.75" customHeight="1" thickBot="1" x14ac:dyDescent="0.25">
      <c r="A36" s="226" t="s">
        <v>540</v>
      </c>
      <c r="B36" s="623" t="s">
        <v>1069</v>
      </c>
      <c r="C36" s="607" t="s">
        <v>1733</v>
      </c>
      <c r="D36" s="22">
        <v>12875</v>
      </c>
      <c r="E36" s="22">
        <v>13020</v>
      </c>
      <c r="F36" s="313">
        <f t="shared" si="1"/>
        <v>145</v>
      </c>
      <c r="G36" s="318"/>
    </row>
    <row r="37" spans="1:10" ht="13.5" customHeight="1" thickBot="1" x14ac:dyDescent="0.25">
      <c r="A37" s="226" t="s">
        <v>541</v>
      </c>
      <c r="B37" s="622" t="s">
        <v>1070</v>
      </c>
      <c r="C37" s="606" t="s">
        <v>542</v>
      </c>
      <c r="D37" s="22">
        <v>33515</v>
      </c>
      <c r="E37" s="22">
        <v>33825</v>
      </c>
      <c r="F37" s="313">
        <f t="shared" si="1"/>
        <v>310</v>
      </c>
    </row>
    <row r="38" spans="1:10" ht="13.5" customHeight="1" thickBot="1" x14ac:dyDescent="0.25">
      <c r="A38" s="172" t="s">
        <v>543</v>
      </c>
      <c r="B38" s="623" t="s">
        <v>1071</v>
      </c>
      <c r="C38" s="608" t="s">
        <v>1734</v>
      </c>
      <c r="D38" s="22">
        <v>37425</v>
      </c>
      <c r="E38" s="22">
        <v>37975</v>
      </c>
      <c r="F38" s="313">
        <f t="shared" si="1"/>
        <v>550</v>
      </c>
      <c r="G38" s="136" t="s">
        <v>544</v>
      </c>
      <c r="H38" s="153"/>
    </row>
    <row r="39" spans="1:10" ht="19.5" customHeight="1" thickBot="1" x14ac:dyDescent="0.25">
      <c r="A39" s="226" t="s">
        <v>545</v>
      </c>
      <c r="B39" s="622" t="s">
        <v>1072</v>
      </c>
      <c r="C39" s="606" t="s">
        <v>989</v>
      </c>
      <c r="D39" s="22">
        <v>28735</v>
      </c>
      <c r="E39" s="22">
        <v>29040</v>
      </c>
      <c r="F39" s="313">
        <f t="shared" si="1"/>
        <v>305</v>
      </c>
      <c r="G39" s="325"/>
    </row>
    <row r="40" spans="1:10" ht="11.25" customHeight="1" thickBot="1" x14ac:dyDescent="0.25">
      <c r="A40" s="172" t="s">
        <v>546</v>
      </c>
      <c r="B40" s="622" t="s">
        <v>1706</v>
      </c>
      <c r="C40" s="598" t="s">
        <v>547</v>
      </c>
      <c r="D40" s="22">
        <v>27525</v>
      </c>
      <c r="E40" s="22">
        <v>27780</v>
      </c>
      <c r="F40" s="313">
        <f t="shared" si="1"/>
        <v>255</v>
      </c>
    </row>
    <row r="41" spans="1:10" ht="13.5" customHeight="1" thickBot="1" x14ac:dyDescent="0.25">
      <c r="A41" s="226" t="s">
        <v>548</v>
      </c>
      <c r="B41" s="623" t="s">
        <v>1073</v>
      </c>
      <c r="C41" s="609" t="s">
        <v>1735</v>
      </c>
      <c r="D41" s="22">
        <v>28750</v>
      </c>
      <c r="E41" s="22">
        <v>29050</v>
      </c>
      <c r="F41" s="313">
        <f t="shared" si="1"/>
        <v>300</v>
      </c>
    </row>
    <row r="42" spans="1:10" ht="13.5" customHeight="1" thickBot="1" x14ac:dyDescent="0.25">
      <c r="A42" s="172" t="s">
        <v>549</v>
      </c>
      <c r="B42" s="622" t="s">
        <v>1074</v>
      </c>
      <c r="C42" s="610" t="s">
        <v>550</v>
      </c>
      <c r="D42" s="278">
        <v>30105</v>
      </c>
      <c r="E42" s="278">
        <v>30260</v>
      </c>
      <c r="F42" s="313">
        <f t="shared" si="1"/>
        <v>155</v>
      </c>
      <c r="G42" s="136" t="s">
        <v>551</v>
      </c>
    </row>
    <row r="43" spans="1:10" ht="13.5" customHeight="1" thickBot="1" x14ac:dyDescent="0.25">
      <c r="A43" s="172" t="s">
        <v>552</v>
      </c>
      <c r="B43" s="623" t="s">
        <v>1075</v>
      </c>
      <c r="C43" s="609" t="s">
        <v>1681</v>
      </c>
      <c r="D43" s="22">
        <v>4685</v>
      </c>
      <c r="E43" s="22">
        <v>4880</v>
      </c>
      <c r="F43" s="313">
        <f t="shared" si="1"/>
        <v>195</v>
      </c>
      <c r="G43" s="585">
        <v>44125</v>
      </c>
    </row>
    <row r="44" spans="1:10" ht="13.5" customHeight="1" thickBot="1" x14ac:dyDescent="0.25">
      <c r="A44" s="172" t="s">
        <v>553</v>
      </c>
      <c r="B44" s="622" t="s">
        <v>1707</v>
      </c>
      <c r="C44" s="608" t="s">
        <v>1736</v>
      </c>
      <c r="D44" s="21">
        <v>31180</v>
      </c>
      <c r="E44" s="21">
        <v>31520</v>
      </c>
      <c r="F44" s="313">
        <f t="shared" si="1"/>
        <v>340</v>
      </c>
      <c r="G44" s="318"/>
    </row>
    <row r="45" spans="1:10" ht="13.5" customHeight="1" thickBot="1" x14ac:dyDescent="0.25">
      <c r="A45" s="172" t="s">
        <v>554</v>
      </c>
      <c r="B45" s="623" t="s">
        <v>1076</v>
      </c>
      <c r="C45" s="611" t="s">
        <v>1610</v>
      </c>
      <c r="D45" s="22">
        <v>19850</v>
      </c>
      <c r="E45" s="22">
        <v>20280</v>
      </c>
      <c r="F45" s="313">
        <f t="shared" si="1"/>
        <v>430</v>
      </c>
    </row>
    <row r="46" spans="1:10" ht="12.75" customHeight="1" thickBot="1" x14ac:dyDescent="0.25">
      <c r="A46" s="172" t="s">
        <v>555</v>
      </c>
      <c r="B46" s="622" t="s">
        <v>1077</v>
      </c>
      <c r="C46" s="598" t="s">
        <v>1737</v>
      </c>
      <c r="D46" s="22">
        <v>38995</v>
      </c>
      <c r="E46" s="22">
        <v>39485</v>
      </c>
      <c r="F46" s="313">
        <f t="shared" si="1"/>
        <v>490</v>
      </c>
      <c r="G46" s="312"/>
      <c r="J46" s="107"/>
    </row>
    <row r="47" spans="1:10" ht="13.5" customHeight="1" thickBot="1" x14ac:dyDescent="0.25">
      <c r="A47" s="226" t="s">
        <v>557</v>
      </c>
      <c r="B47" s="623" t="s">
        <v>1077</v>
      </c>
      <c r="C47" s="599" t="s">
        <v>1001</v>
      </c>
      <c r="D47" s="22">
        <v>50220</v>
      </c>
      <c r="E47" s="22">
        <v>50495</v>
      </c>
      <c r="F47" s="313">
        <f t="shared" si="1"/>
        <v>275</v>
      </c>
      <c r="G47" s="136"/>
    </row>
    <row r="48" spans="1:10" ht="13.5" customHeight="1" thickBot="1" x14ac:dyDescent="0.25">
      <c r="A48" s="25" t="s">
        <v>558</v>
      </c>
      <c r="B48" s="622" t="s">
        <v>1708</v>
      </c>
      <c r="C48" s="598" t="s">
        <v>559</v>
      </c>
      <c r="D48" s="22">
        <v>40895</v>
      </c>
      <c r="E48" s="22">
        <v>41000</v>
      </c>
      <c r="F48" s="313">
        <f t="shared" si="1"/>
        <v>105</v>
      </c>
    </row>
    <row r="49" spans="1:7" ht="13.5" customHeight="1" thickBot="1" x14ac:dyDescent="0.25">
      <c r="A49" s="29" t="s">
        <v>560</v>
      </c>
      <c r="B49" s="623" t="s">
        <v>1078</v>
      </c>
      <c r="C49" s="611" t="s">
        <v>1738</v>
      </c>
      <c r="D49" s="158">
        <v>86965</v>
      </c>
      <c r="E49" s="158">
        <v>87270</v>
      </c>
      <c r="F49" s="313">
        <f t="shared" si="1"/>
        <v>305</v>
      </c>
    </row>
    <row r="50" spans="1:7" ht="13.5" customHeight="1" thickBot="1" x14ac:dyDescent="0.25">
      <c r="A50" s="25" t="s">
        <v>561</v>
      </c>
      <c r="B50" s="622" t="s">
        <v>1079</v>
      </c>
      <c r="C50" s="608" t="s">
        <v>1739</v>
      </c>
      <c r="D50" s="21">
        <v>71800</v>
      </c>
      <c r="E50" s="21">
        <v>72590</v>
      </c>
      <c r="F50" s="313">
        <f t="shared" si="1"/>
        <v>790</v>
      </c>
      <c r="G50" s="136" t="s">
        <v>562</v>
      </c>
    </row>
    <row r="51" spans="1:7" ht="13.5" customHeight="1" thickBot="1" x14ac:dyDescent="0.25">
      <c r="A51" s="29" t="s">
        <v>563</v>
      </c>
      <c r="B51" s="623" t="s">
        <v>1080</v>
      </c>
      <c r="C51" s="606" t="s">
        <v>1740</v>
      </c>
      <c r="D51" s="22">
        <v>8450</v>
      </c>
      <c r="E51" s="22">
        <v>8610</v>
      </c>
      <c r="F51" s="313">
        <f t="shared" si="1"/>
        <v>160</v>
      </c>
    </row>
    <row r="52" spans="1:7" ht="13.5" customHeight="1" thickBot="1" x14ac:dyDescent="0.25">
      <c r="A52" s="25" t="s">
        <v>564</v>
      </c>
      <c r="B52" s="622" t="s">
        <v>1709</v>
      </c>
      <c r="C52" s="607" t="s">
        <v>1741</v>
      </c>
      <c r="D52" s="22">
        <v>10450</v>
      </c>
      <c r="E52" s="22">
        <v>10580</v>
      </c>
      <c r="F52" s="313">
        <f t="shared" si="1"/>
        <v>130</v>
      </c>
      <c r="G52" s="351"/>
    </row>
    <row r="53" spans="1:7" ht="13.5" customHeight="1" thickBot="1" x14ac:dyDescent="0.25">
      <c r="A53" s="29" t="s">
        <v>565</v>
      </c>
      <c r="B53" s="623" t="s">
        <v>1081</v>
      </c>
      <c r="C53" s="606" t="s">
        <v>1742</v>
      </c>
      <c r="D53" s="22">
        <v>18795</v>
      </c>
      <c r="E53" s="22">
        <v>19005</v>
      </c>
      <c r="F53" s="313">
        <f t="shared" si="1"/>
        <v>210</v>
      </c>
    </row>
    <row r="54" spans="1:7" ht="13.5" customHeight="1" thickBot="1" x14ac:dyDescent="0.25">
      <c r="A54" s="25" t="s">
        <v>566</v>
      </c>
      <c r="B54" s="622" t="s">
        <v>1082</v>
      </c>
      <c r="C54" s="608" t="s">
        <v>1743</v>
      </c>
      <c r="D54" s="21">
        <v>10265</v>
      </c>
      <c r="E54" s="21">
        <v>10445</v>
      </c>
      <c r="F54" s="313">
        <f t="shared" si="1"/>
        <v>180</v>
      </c>
      <c r="G54" s="136" t="s">
        <v>567</v>
      </c>
    </row>
    <row r="55" spans="1:7" ht="13.5" customHeight="1" thickBot="1" x14ac:dyDescent="0.25">
      <c r="A55" s="25" t="s">
        <v>568</v>
      </c>
      <c r="B55" s="623" t="s">
        <v>1710</v>
      </c>
      <c r="C55" s="612" t="s">
        <v>569</v>
      </c>
      <c r="D55" s="22">
        <v>43830</v>
      </c>
      <c r="E55" s="22">
        <v>43990</v>
      </c>
      <c r="F55" s="313">
        <f t="shared" si="1"/>
        <v>160</v>
      </c>
    </row>
    <row r="56" spans="1:7" ht="12.95" customHeight="1" thickBot="1" x14ac:dyDescent="0.25">
      <c r="A56" s="224" t="s">
        <v>570</v>
      </c>
      <c r="B56" s="622" t="s">
        <v>1711</v>
      </c>
      <c r="C56" s="600" t="s">
        <v>1744</v>
      </c>
      <c r="D56" s="152">
        <v>10180</v>
      </c>
      <c r="E56" s="152">
        <v>10305</v>
      </c>
      <c r="F56" s="313">
        <f t="shared" si="1"/>
        <v>125</v>
      </c>
      <c r="G56" s="351"/>
    </row>
    <row r="57" spans="1:7" ht="12.95" customHeight="1" thickBot="1" x14ac:dyDescent="0.25">
      <c r="A57" s="225" t="s">
        <v>571</v>
      </c>
      <c r="B57" s="623" t="s">
        <v>1083</v>
      </c>
      <c r="C57" s="612" t="s">
        <v>1745</v>
      </c>
      <c r="D57" s="158">
        <v>83670</v>
      </c>
      <c r="E57" s="158">
        <v>83670</v>
      </c>
      <c r="F57" s="313">
        <f t="shared" si="1"/>
        <v>0</v>
      </c>
      <c r="G57" s="299"/>
    </row>
    <row r="58" spans="1:7" ht="14.25" customHeight="1" thickBot="1" x14ac:dyDescent="0.25">
      <c r="A58" s="172" t="s">
        <v>572</v>
      </c>
      <c r="B58" s="622" t="s">
        <v>1712</v>
      </c>
      <c r="C58" s="602" t="s">
        <v>1746</v>
      </c>
      <c r="D58" s="158">
        <v>21865</v>
      </c>
      <c r="E58" s="158">
        <v>22085</v>
      </c>
      <c r="F58" s="313">
        <f t="shared" si="1"/>
        <v>220</v>
      </c>
      <c r="G58" s="287"/>
    </row>
    <row r="59" spans="1:7" ht="13.5" customHeight="1" thickBot="1" x14ac:dyDescent="0.25">
      <c r="A59" s="172" t="s">
        <v>1016</v>
      </c>
      <c r="B59" s="623" t="s">
        <v>1713</v>
      </c>
      <c r="C59" s="603" t="s">
        <v>1012</v>
      </c>
      <c r="D59" s="159">
        <v>21380</v>
      </c>
      <c r="E59" s="159">
        <v>21580</v>
      </c>
      <c r="F59" s="313">
        <f t="shared" si="1"/>
        <v>200</v>
      </c>
      <c r="G59" s="321" t="s">
        <v>1011</v>
      </c>
    </row>
    <row r="60" spans="1:7" ht="12.75" customHeight="1" thickBot="1" x14ac:dyDescent="0.25">
      <c r="A60" s="225" t="s">
        <v>573</v>
      </c>
      <c r="B60" s="622" t="s">
        <v>1084</v>
      </c>
      <c r="C60" s="600" t="s">
        <v>1747</v>
      </c>
      <c r="D60" s="152">
        <v>12140</v>
      </c>
      <c r="E60" s="152">
        <v>12295</v>
      </c>
      <c r="F60" s="313">
        <f t="shared" si="1"/>
        <v>155</v>
      </c>
      <c r="G60" s="345" t="s">
        <v>1372</v>
      </c>
    </row>
    <row r="61" spans="1:7" ht="12.75" customHeight="1" thickBot="1" x14ac:dyDescent="0.25">
      <c r="A61" s="172" t="s">
        <v>574</v>
      </c>
      <c r="B61" s="623" t="s">
        <v>1085</v>
      </c>
      <c r="C61" s="603" t="s">
        <v>575</v>
      </c>
      <c r="D61" s="22">
        <v>68845</v>
      </c>
      <c r="E61" s="22">
        <v>69100</v>
      </c>
      <c r="F61" s="313">
        <f t="shared" si="1"/>
        <v>255</v>
      </c>
    </row>
    <row r="62" spans="1:7" ht="12.95" customHeight="1" thickBot="1" x14ac:dyDescent="0.25">
      <c r="A62" s="172" t="s">
        <v>576</v>
      </c>
      <c r="B62" s="622" t="s">
        <v>1086</v>
      </c>
      <c r="C62" s="602" t="s">
        <v>1525</v>
      </c>
      <c r="D62" s="21">
        <v>12375</v>
      </c>
      <c r="E62" s="21">
        <v>12615</v>
      </c>
      <c r="F62" s="313">
        <f t="shared" si="1"/>
        <v>240</v>
      </c>
      <c r="G62" s="145" t="s">
        <v>1526</v>
      </c>
    </row>
    <row r="63" spans="1:7" ht="12.95" customHeight="1" thickBot="1" x14ac:dyDescent="0.25">
      <c r="A63" s="225" t="s">
        <v>577</v>
      </c>
      <c r="B63" s="623" t="s">
        <v>1087</v>
      </c>
      <c r="C63" s="613" t="s">
        <v>936</v>
      </c>
      <c r="D63" s="158">
        <v>2090</v>
      </c>
      <c r="E63" s="158">
        <v>2095</v>
      </c>
      <c r="F63" s="313">
        <f t="shared" si="1"/>
        <v>5</v>
      </c>
      <c r="G63" s="145" t="s">
        <v>947</v>
      </c>
    </row>
    <row r="64" spans="1:7" ht="12.95" customHeight="1" thickBot="1" x14ac:dyDescent="0.25">
      <c r="A64" s="226" t="s">
        <v>578</v>
      </c>
      <c r="B64" s="622" t="s">
        <v>1088</v>
      </c>
      <c r="C64" s="600" t="s">
        <v>579</v>
      </c>
      <c r="D64" s="158">
        <v>19540</v>
      </c>
      <c r="E64" s="158">
        <v>19665</v>
      </c>
      <c r="F64" s="313">
        <f t="shared" ref="F64" si="10">E64-D64</f>
        <v>125</v>
      </c>
    </row>
    <row r="65" spans="1:13" ht="12.95" customHeight="1" thickBot="1" x14ac:dyDescent="0.25">
      <c r="A65" s="226" t="s">
        <v>580</v>
      </c>
      <c r="B65" s="623" t="s">
        <v>1089</v>
      </c>
      <c r="C65" s="601" t="s">
        <v>1748</v>
      </c>
      <c r="D65" s="22">
        <v>61110</v>
      </c>
      <c r="E65" s="22">
        <v>61775</v>
      </c>
      <c r="F65" s="313">
        <f t="shared" si="1"/>
        <v>665</v>
      </c>
    </row>
    <row r="66" spans="1:13" ht="12" customHeight="1" thickBot="1" x14ac:dyDescent="0.25">
      <c r="A66" s="226" t="s">
        <v>581</v>
      </c>
      <c r="B66" s="622" t="s">
        <v>1714</v>
      </c>
      <c r="C66" s="614" t="s">
        <v>1749</v>
      </c>
      <c r="D66" s="22">
        <v>28595</v>
      </c>
      <c r="E66" s="22">
        <v>28805</v>
      </c>
      <c r="F66" s="313">
        <f t="shared" si="1"/>
        <v>210</v>
      </c>
      <c r="G66" s="316"/>
    </row>
    <row r="67" spans="1:13" ht="12.95" customHeight="1" thickBot="1" x14ac:dyDescent="0.25">
      <c r="A67" s="172" t="s">
        <v>582</v>
      </c>
      <c r="B67" s="623" t="s">
        <v>1715</v>
      </c>
      <c r="C67" s="611" t="s">
        <v>1750</v>
      </c>
      <c r="D67" s="152">
        <v>7055</v>
      </c>
      <c r="E67" s="152">
        <v>7154</v>
      </c>
      <c r="F67" s="313">
        <f t="shared" si="1"/>
        <v>99</v>
      </c>
    </row>
    <row r="68" spans="1:13" ht="12.95" customHeight="1" thickBot="1" x14ac:dyDescent="0.25">
      <c r="A68" s="172" t="s">
        <v>583</v>
      </c>
      <c r="B68" s="622" t="s">
        <v>1090</v>
      </c>
      <c r="C68" s="600" t="s">
        <v>1751</v>
      </c>
      <c r="D68" s="162">
        <v>25145</v>
      </c>
      <c r="E68" s="162">
        <v>25365</v>
      </c>
      <c r="F68" s="313">
        <f t="shared" si="1"/>
        <v>220</v>
      </c>
    </row>
    <row r="69" spans="1:13" ht="12.95" customHeight="1" thickBot="1" x14ac:dyDescent="0.25">
      <c r="A69" s="172" t="s">
        <v>584</v>
      </c>
      <c r="B69" s="623" t="s">
        <v>1091</v>
      </c>
      <c r="C69" s="606" t="s">
        <v>585</v>
      </c>
      <c r="D69" s="22">
        <v>52830</v>
      </c>
      <c r="E69" s="22">
        <v>53190</v>
      </c>
      <c r="F69" s="313">
        <f t="shared" si="1"/>
        <v>360</v>
      </c>
      <c r="G69" s="317"/>
      <c r="H69" s="116"/>
    </row>
    <row r="70" spans="1:13" ht="12.95" customHeight="1" thickBot="1" x14ac:dyDescent="0.25">
      <c r="A70" s="227" t="s">
        <v>586</v>
      </c>
      <c r="B70" s="622" t="s">
        <v>1092</v>
      </c>
      <c r="C70" s="598" t="s">
        <v>587</v>
      </c>
      <c r="D70" s="157">
        <v>83375</v>
      </c>
      <c r="E70" s="157">
        <v>83890</v>
      </c>
      <c r="F70" s="313">
        <f t="shared" ref="F70:F108" si="11">E70-D70</f>
        <v>515</v>
      </c>
      <c r="G70" s="136" t="s">
        <v>588</v>
      </c>
    </row>
    <row r="71" spans="1:13" ht="12.95" customHeight="1" thickBot="1" x14ac:dyDescent="0.25">
      <c r="A71" s="226" t="s">
        <v>589</v>
      </c>
      <c r="B71" s="623" t="s">
        <v>1716</v>
      </c>
      <c r="C71" s="599" t="s">
        <v>590</v>
      </c>
      <c r="D71" s="21">
        <v>34330</v>
      </c>
      <c r="E71" s="21">
        <v>35325</v>
      </c>
      <c r="F71" s="313">
        <f t="shared" si="11"/>
        <v>995</v>
      </c>
    </row>
    <row r="72" spans="1:13" ht="12.95" customHeight="1" thickBot="1" x14ac:dyDescent="0.25">
      <c r="A72" s="172" t="s">
        <v>591</v>
      </c>
      <c r="B72" s="622" t="s">
        <v>1093</v>
      </c>
      <c r="C72" s="600" t="s">
        <v>1752</v>
      </c>
      <c r="D72" s="22">
        <v>3795</v>
      </c>
      <c r="E72" s="22">
        <v>4075</v>
      </c>
      <c r="F72" s="313">
        <f t="shared" si="11"/>
        <v>280</v>
      </c>
      <c r="G72" s="352"/>
    </row>
    <row r="73" spans="1:13" ht="13.5" customHeight="1" thickBot="1" x14ac:dyDescent="0.25">
      <c r="A73" s="172" t="s">
        <v>592</v>
      </c>
      <c r="B73" s="623" t="s">
        <v>1094</v>
      </c>
      <c r="C73" s="599" t="s">
        <v>1753</v>
      </c>
      <c r="D73" s="22">
        <v>51830</v>
      </c>
      <c r="E73" s="22">
        <v>52430</v>
      </c>
      <c r="F73" s="313">
        <f t="shared" si="11"/>
        <v>600</v>
      </c>
      <c r="G73" s="318"/>
    </row>
    <row r="74" spans="1:13" ht="12.95" customHeight="1" thickBot="1" x14ac:dyDescent="0.25">
      <c r="A74" s="227" t="s">
        <v>593</v>
      </c>
      <c r="B74" s="622" t="s">
        <v>1095</v>
      </c>
      <c r="C74" s="607" t="s">
        <v>1647</v>
      </c>
      <c r="D74" s="155">
        <v>9055</v>
      </c>
      <c r="E74" s="155">
        <v>9095</v>
      </c>
      <c r="F74" s="575">
        <f t="shared" ref="F74" si="12">E74-D74</f>
        <v>40</v>
      </c>
      <c r="G74" s="138"/>
    </row>
    <row r="75" spans="1:13" ht="12.95" customHeight="1" thickBot="1" x14ac:dyDescent="0.25">
      <c r="A75" s="226" t="s">
        <v>594</v>
      </c>
      <c r="B75" s="623" t="s">
        <v>1096</v>
      </c>
      <c r="C75" s="606" t="s">
        <v>595</v>
      </c>
      <c r="D75" s="22">
        <v>270</v>
      </c>
      <c r="E75" s="22">
        <v>270</v>
      </c>
      <c r="F75" s="313">
        <f t="shared" si="11"/>
        <v>0</v>
      </c>
      <c r="G75" s="136" t="s">
        <v>498</v>
      </c>
      <c r="M75" s="595" t="s">
        <v>1593</v>
      </c>
    </row>
    <row r="76" spans="1:13" ht="12.95" customHeight="1" thickBot="1" x14ac:dyDescent="0.25">
      <c r="A76" s="226" t="s">
        <v>596</v>
      </c>
      <c r="B76" s="622" t="s">
        <v>1097</v>
      </c>
      <c r="C76" s="607" t="s">
        <v>973</v>
      </c>
      <c r="D76" s="155">
        <v>24805</v>
      </c>
      <c r="E76" s="155">
        <v>24975</v>
      </c>
      <c r="F76" s="313">
        <f t="shared" si="11"/>
        <v>170</v>
      </c>
      <c r="G76" s="145" t="s">
        <v>1014</v>
      </c>
    </row>
    <row r="77" spans="1:13" ht="12.95" customHeight="1" thickBot="1" x14ac:dyDescent="0.25">
      <c r="A77" s="226" t="s">
        <v>597</v>
      </c>
      <c r="B77" s="623" t="s">
        <v>1098</v>
      </c>
      <c r="C77" s="606" t="s">
        <v>1637</v>
      </c>
      <c r="D77" s="22">
        <v>15490</v>
      </c>
      <c r="E77" s="22">
        <v>15855</v>
      </c>
      <c r="F77" s="313">
        <f t="shared" ref="F77" si="13">E77-D77</f>
        <v>365</v>
      </c>
      <c r="G77" s="550" t="s">
        <v>1638</v>
      </c>
    </row>
    <row r="78" spans="1:13" ht="12.95" customHeight="1" thickBot="1" x14ac:dyDescent="0.25">
      <c r="A78" s="226" t="s">
        <v>598</v>
      </c>
      <c r="B78" s="622" t="s">
        <v>1099</v>
      </c>
      <c r="C78" s="607" t="s">
        <v>979</v>
      </c>
      <c r="D78" s="22">
        <v>33965</v>
      </c>
      <c r="E78" s="22">
        <v>34495</v>
      </c>
      <c r="F78" s="313">
        <f t="shared" si="11"/>
        <v>530</v>
      </c>
      <c r="G78" s="145" t="s">
        <v>974</v>
      </c>
    </row>
    <row r="79" spans="1:13" ht="12.95" customHeight="1" thickBot="1" x14ac:dyDescent="0.25">
      <c r="A79" s="226" t="s">
        <v>599</v>
      </c>
      <c r="B79" s="623" t="s">
        <v>1100</v>
      </c>
      <c r="C79" s="606" t="s">
        <v>1754</v>
      </c>
      <c r="D79" s="22">
        <v>6790</v>
      </c>
      <c r="E79" s="22">
        <v>6930</v>
      </c>
      <c r="F79" s="313">
        <f t="shared" si="11"/>
        <v>140</v>
      </c>
      <c r="G79" s="461" t="s">
        <v>1471</v>
      </c>
    </row>
    <row r="80" spans="1:13" ht="12.95" customHeight="1" thickBot="1" x14ac:dyDescent="0.25">
      <c r="A80" s="226" t="s">
        <v>600</v>
      </c>
      <c r="B80" s="622" t="s">
        <v>1717</v>
      </c>
      <c r="C80" s="607" t="s">
        <v>601</v>
      </c>
      <c r="D80" s="162">
        <v>27490</v>
      </c>
      <c r="E80" s="162">
        <v>27630</v>
      </c>
      <c r="F80" s="313">
        <f t="shared" si="11"/>
        <v>140</v>
      </c>
    </row>
    <row r="81" spans="1:13" ht="12.95" customHeight="1" thickBot="1" x14ac:dyDescent="0.25">
      <c r="A81" s="226" t="s">
        <v>602</v>
      </c>
      <c r="B81" s="623" t="s">
        <v>1101</v>
      </c>
      <c r="C81" s="606" t="s">
        <v>1549</v>
      </c>
      <c r="D81" s="502">
        <v>8930</v>
      </c>
      <c r="E81" s="502">
        <v>9085</v>
      </c>
      <c r="F81" s="313">
        <f t="shared" si="11"/>
        <v>155</v>
      </c>
    </row>
    <row r="82" spans="1:13" ht="12.95" customHeight="1" thickBot="1" x14ac:dyDescent="0.25">
      <c r="A82" s="226" t="s">
        <v>603</v>
      </c>
      <c r="B82" s="622" t="s">
        <v>1102</v>
      </c>
      <c r="C82" s="607" t="s">
        <v>607</v>
      </c>
      <c r="D82" s="711"/>
      <c r="E82" s="711"/>
      <c r="F82" s="591">
        <v>205</v>
      </c>
      <c r="G82" s="499">
        <v>62000</v>
      </c>
    </row>
    <row r="83" spans="1:13" ht="12.95" customHeight="1" thickBot="1" x14ac:dyDescent="0.25">
      <c r="A83" s="226" t="s">
        <v>604</v>
      </c>
      <c r="B83" s="623" t="s">
        <v>1103</v>
      </c>
      <c r="C83" s="606" t="s">
        <v>1755</v>
      </c>
      <c r="D83" s="22">
        <v>6960</v>
      </c>
      <c r="E83" s="22">
        <v>7055</v>
      </c>
      <c r="F83" s="313">
        <f t="shared" si="11"/>
        <v>95</v>
      </c>
      <c r="G83" s="136" t="s">
        <v>515</v>
      </c>
    </row>
    <row r="84" spans="1:13" ht="12.95" customHeight="1" thickBot="1" x14ac:dyDescent="0.25">
      <c r="A84" s="226" t="s">
        <v>605</v>
      </c>
      <c r="B84" s="622" t="s">
        <v>1104</v>
      </c>
      <c r="C84" s="607" t="s">
        <v>1756</v>
      </c>
      <c r="D84" s="22">
        <v>11065</v>
      </c>
      <c r="E84" s="22">
        <v>11235</v>
      </c>
      <c r="F84" s="313">
        <f t="shared" si="11"/>
        <v>170</v>
      </c>
      <c r="G84" s="117"/>
      <c r="H84" s="107"/>
    </row>
    <row r="85" spans="1:13" ht="12.95" customHeight="1" thickBot="1" x14ac:dyDescent="0.25">
      <c r="A85" s="226" t="s">
        <v>606</v>
      </c>
      <c r="B85" s="623" t="s">
        <v>1105</v>
      </c>
      <c r="C85" s="606" t="s">
        <v>1476</v>
      </c>
      <c r="D85" s="22">
        <v>8245</v>
      </c>
      <c r="E85" s="22">
        <v>8455</v>
      </c>
      <c r="F85" s="313">
        <f t="shared" si="11"/>
        <v>210</v>
      </c>
      <c r="G85" s="107"/>
      <c r="H85" s="107"/>
    </row>
    <row r="86" spans="1:13" ht="12.95" customHeight="1" thickBot="1" x14ac:dyDescent="0.25">
      <c r="A86" s="172" t="s">
        <v>608</v>
      </c>
      <c r="B86" s="622" t="s">
        <v>1718</v>
      </c>
      <c r="C86" s="607" t="s">
        <v>1757</v>
      </c>
      <c r="D86" s="22">
        <v>33125</v>
      </c>
      <c r="E86" s="22">
        <v>33805</v>
      </c>
      <c r="F86" s="313">
        <f t="shared" si="11"/>
        <v>680</v>
      </c>
      <c r="G86" s="136" t="s">
        <v>515</v>
      </c>
    </row>
    <row r="87" spans="1:13" ht="12.95" customHeight="1" thickBot="1" x14ac:dyDescent="0.25">
      <c r="A87" s="226" t="s">
        <v>609</v>
      </c>
      <c r="B87" s="623" t="s">
        <v>1719</v>
      </c>
      <c r="C87" s="606" t="s">
        <v>610</v>
      </c>
      <c r="D87" s="22">
        <v>34580</v>
      </c>
      <c r="E87" s="22">
        <v>34765</v>
      </c>
      <c r="F87" s="313">
        <f t="shared" si="11"/>
        <v>185</v>
      </c>
      <c r="G87" s="112"/>
    </row>
    <row r="88" spans="1:13" ht="12.95" customHeight="1" thickBot="1" x14ac:dyDescent="0.25">
      <c r="A88" s="172" t="s">
        <v>611</v>
      </c>
      <c r="B88" s="622" t="s">
        <v>1106</v>
      </c>
      <c r="C88" s="608" t="s">
        <v>612</v>
      </c>
      <c r="D88" s="22">
        <v>18160</v>
      </c>
      <c r="E88" s="22">
        <v>18255</v>
      </c>
      <c r="F88" s="313">
        <f t="shared" si="11"/>
        <v>95</v>
      </c>
      <c r="G88" s="112"/>
    </row>
    <row r="89" spans="1:13" ht="12.95" customHeight="1" thickBot="1" x14ac:dyDescent="0.25">
      <c r="A89" s="226" t="s">
        <v>613</v>
      </c>
      <c r="B89" s="623" t="s">
        <v>1107</v>
      </c>
      <c r="C89" s="609" t="s">
        <v>614</v>
      </c>
      <c r="D89" s="22">
        <v>66315</v>
      </c>
      <c r="E89" s="22">
        <v>66555</v>
      </c>
      <c r="F89" s="313">
        <f t="shared" si="11"/>
        <v>240</v>
      </c>
      <c r="G89" s="112"/>
    </row>
    <row r="90" spans="1:13" ht="14.25" customHeight="1" thickBot="1" x14ac:dyDescent="0.25">
      <c r="A90" s="226" t="s">
        <v>615</v>
      </c>
      <c r="B90" s="622" t="s">
        <v>1108</v>
      </c>
      <c r="C90" s="615" t="s">
        <v>1008</v>
      </c>
      <c r="D90" s="22">
        <v>58460</v>
      </c>
      <c r="E90" s="22">
        <v>58765</v>
      </c>
      <c r="F90" s="313">
        <f t="shared" si="11"/>
        <v>305</v>
      </c>
      <c r="G90" s="325"/>
    </row>
    <row r="91" spans="1:13" ht="13.5" thickBot="1" x14ac:dyDescent="0.25">
      <c r="A91" s="226" t="s">
        <v>616</v>
      </c>
      <c r="B91" s="623" t="s">
        <v>1109</v>
      </c>
      <c r="C91" s="616" t="s">
        <v>999</v>
      </c>
      <c r="D91" s="22">
        <v>11715</v>
      </c>
      <c r="E91" s="22">
        <v>11945</v>
      </c>
      <c r="F91" s="313">
        <f t="shared" si="11"/>
        <v>230</v>
      </c>
      <c r="G91" s="146" t="s">
        <v>1000</v>
      </c>
    </row>
    <row r="92" spans="1:13" s="299" customFormat="1" ht="14.25" customHeight="1" thickBot="1" x14ac:dyDescent="0.25">
      <c r="A92" s="286" t="s">
        <v>617</v>
      </c>
      <c r="B92" s="624" t="s">
        <v>1720</v>
      </c>
      <c r="C92" s="647" t="s">
        <v>1033</v>
      </c>
      <c r="D92" s="278">
        <v>11410</v>
      </c>
      <c r="E92" s="278">
        <v>11585</v>
      </c>
      <c r="F92" s="313">
        <f t="shared" si="11"/>
        <v>175</v>
      </c>
      <c r="G92" s="665">
        <v>11220</v>
      </c>
      <c r="I92" s="698"/>
      <c r="M92" s="699"/>
    </row>
    <row r="93" spans="1:13" ht="14.25" customHeight="1" thickBot="1" x14ac:dyDescent="0.25">
      <c r="A93" s="29" t="s">
        <v>618</v>
      </c>
      <c r="B93" s="623" t="s">
        <v>1110</v>
      </c>
      <c r="C93" s="606" t="s">
        <v>1758</v>
      </c>
      <c r="D93" s="22">
        <v>655</v>
      </c>
      <c r="E93" s="22">
        <v>655</v>
      </c>
      <c r="F93" s="313">
        <f t="shared" si="11"/>
        <v>0</v>
      </c>
      <c r="G93" s="595" t="s">
        <v>1593</v>
      </c>
    </row>
    <row r="94" spans="1:13" s="154" customFormat="1" ht="12.95" customHeight="1" thickBot="1" x14ac:dyDescent="0.25">
      <c r="A94" s="226" t="s">
        <v>619</v>
      </c>
      <c r="B94" s="622" t="s">
        <v>1361</v>
      </c>
      <c r="C94" s="607" t="s">
        <v>1759</v>
      </c>
      <c r="D94" s="22">
        <v>34480</v>
      </c>
      <c r="E94" s="22">
        <v>34790</v>
      </c>
      <c r="F94" s="313">
        <f t="shared" si="11"/>
        <v>310</v>
      </c>
      <c r="G94" s="702"/>
    </row>
    <row r="95" spans="1:13" ht="12.95" customHeight="1" thickBot="1" x14ac:dyDescent="0.25">
      <c r="A95" s="226" t="s">
        <v>620</v>
      </c>
      <c r="B95" s="623" t="s">
        <v>1111</v>
      </c>
      <c r="C95" s="611" t="s">
        <v>1760</v>
      </c>
      <c r="D95" s="22">
        <v>12610</v>
      </c>
      <c r="E95" s="22">
        <v>12955</v>
      </c>
      <c r="F95" s="313">
        <f t="shared" si="11"/>
        <v>345</v>
      </c>
      <c r="G95" s="703"/>
    </row>
    <row r="96" spans="1:13" ht="12.95" customHeight="1" thickBot="1" x14ac:dyDescent="0.25">
      <c r="A96" s="172" t="s">
        <v>621</v>
      </c>
      <c r="B96" s="622" t="s">
        <v>1112</v>
      </c>
      <c r="C96" s="598" t="s">
        <v>622</v>
      </c>
      <c r="D96" s="278">
        <v>40190</v>
      </c>
      <c r="E96" s="278">
        <v>40300</v>
      </c>
      <c r="F96" s="313">
        <f t="shared" si="11"/>
        <v>110</v>
      </c>
      <c r="G96" s="704"/>
    </row>
    <row r="97" spans="1:10" ht="15" customHeight="1" thickBot="1" x14ac:dyDescent="0.25">
      <c r="A97" s="286" t="s">
        <v>623</v>
      </c>
      <c r="B97" s="623" t="s">
        <v>1113</v>
      </c>
      <c r="C97" s="617" t="s">
        <v>1761</v>
      </c>
      <c r="D97" s="278">
        <v>23860</v>
      </c>
      <c r="E97" s="278">
        <v>24000</v>
      </c>
      <c r="F97" s="313">
        <f t="shared" si="11"/>
        <v>140</v>
      </c>
      <c r="G97" s="318" t="s">
        <v>1352</v>
      </c>
    </row>
    <row r="98" spans="1:10" ht="12.95" customHeight="1" thickBot="1" x14ac:dyDescent="0.25">
      <c r="A98" s="172" t="s">
        <v>624</v>
      </c>
      <c r="B98" s="622" t="s">
        <v>1721</v>
      </c>
      <c r="C98" s="598" t="s">
        <v>1642</v>
      </c>
      <c r="D98" s="158">
        <v>8500</v>
      </c>
      <c r="E98" s="158">
        <v>8750</v>
      </c>
      <c r="F98" s="313">
        <f t="shared" ref="F98" si="14">E98-D98</f>
        <v>250</v>
      </c>
      <c r="G98" s="546"/>
    </row>
    <row r="99" spans="1:10" ht="12.75" customHeight="1" thickBot="1" x14ac:dyDescent="0.25">
      <c r="A99" s="226" t="s">
        <v>625</v>
      </c>
      <c r="B99" s="623" t="s">
        <v>1722</v>
      </c>
      <c r="C99" s="611" t="s">
        <v>1762</v>
      </c>
      <c r="D99" s="158">
        <v>11830</v>
      </c>
      <c r="E99" s="158">
        <v>11960</v>
      </c>
      <c r="F99" s="313">
        <f t="shared" si="11"/>
        <v>130</v>
      </c>
      <c r="G99" s="314" t="s">
        <v>537</v>
      </c>
    </row>
    <row r="100" spans="1:10" ht="15" customHeight="1" thickBot="1" x14ac:dyDescent="0.25">
      <c r="A100" s="172" t="s">
        <v>626</v>
      </c>
      <c r="B100" s="622" t="s">
        <v>1694</v>
      </c>
      <c r="C100" s="608" t="s">
        <v>1696</v>
      </c>
      <c r="D100" s="158">
        <v>3895</v>
      </c>
      <c r="E100" s="158">
        <v>4035</v>
      </c>
      <c r="F100" s="313">
        <f t="shared" ref="F100" si="15">E100-D100</f>
        <v>140</v>
      </c>
      <c r="G100" s="596"/>
    </row>
    <row r="101" spans="1:10" ht="12.95" customHeight="1" thickBot="1" x14ac:dyDescent="0.25">
      <c r="A101" s="226" t="s">
        <v>627</v>
      </c>
      <c r="B101" s="623" t="s">
        <v>1114</v>
      </c>
      <c r="C101" s="606" t="s">
        <v>1488</v>
      </c>
      <c r="D101" s="165">
        <v>12135</v>
      </c>
      <c r="E101" s="165">
        <v>12335</v>
      </c>
      <c r="F101" s="313">
        <f t="shared" si="11"/>
        <v>200</v>
      </c>
      <c r="G101" s="107"/>
    </row>
    <row r="102" spans="1:10" ht="12.95" customHeight="1" thickBot="1" x14ac:dyDescent="0.25">
      <c r="A102" s="228" t="s">
        <v>628</v>
      </c>
      <c r="B102" s="622" t="s">
        <v>1115</v>
      </c>
      <c r="C102" s="618" t="s">
        <v>962</v>
      </c>
      <c r="D102" s="165">
        <v>50345</v>
      </c>
      <c r="E102" s="165">
        <v>50635</v>
      </c>
      <c r="F102" s="313">
        <f t="shared" si="11"/>
        <v>290</v>
      </c>
      <c r="G102" s="327"/>
    </row>
    <row r="103" spans="1:10" ht="12.95" customHeight="1" thickBot="1" x14ac:dyDescent="0.25">
      <c r="A103" s="226" t="s">
        <v>629</v>
      </c>
      <c r="B103" s="623" t="s">
        <v>263</v>
      </c>
      <c r="C103" s="606" t="s">
        <v>1763</v>
      </c>
      <c r="D103" s="22">
        <v>5965</v>
      </c>
      <c r="E103" s="22">
        <v>6035</v>
      </c>
      <c r="F103" s="313">
        <f t="shared" si="11"/>
        <v>70</v>
      </c>
      <c r="G103" s="351"/>
    </row>
    <row r="104" spans="1:10" ht="14.25" customHeight="1" thickBot="1" x14ac:dyDescent="0.25">
      <c r="A104" s="172" t="s">
        <v>630</v>
      </c>
      <c r="B104" s="622" t="s">
        <v>1376</v>
      </c>
      <c r="C104" s="608" t="s">
        <v>1764</v>
      </c>
      <c r="D104" s="21">
        <v>20685</v>
      </c>
      <c r="E104" s="21">
        <v>20870</v>
      </c>
      <c r="F104" s="313">
        <f t="shared" si="11"/>
        <v>185</v>
      </c>
      <c r="G104" s="318" t="s">
        <v>1373</v>
      </c>
    </row>
    <row r="105" spans="1:10" ht="12.95" customHeight="1" thickBot="1" x14ac:dyDescent="0.25">
      <c r="A105" s="172" t="s">
        <v>631</v>
      </c>
      <c r="B105" s="623" t="s">
        <v>1116</v>
      </c>
      <c r="C105" s="603" t="s">
        <v>632</v>
      </c>
      <c r="D105" s="22">
        <v>20245</v>
      </c>
      <c r="E105" s="22">
        <v>20315</v>
      </c>
      <c r="F105" s="313">
        <f t="shared" si="11"/>
        <v>70</v>
      </c>
    </row>
    <row r="106" spans="1:10" ht="14.1" customHeight="1" thickBot="1" x14ac:dyDescent="0.25">
      <c r="A106" s="224" t="s">
        <v>633</v>
      </c>
      <c r="B106" s="622" t="s">
        <v>1117</v>
      </c>
      <c r="C106" s="600" t="s">
        <v>634</v>
      </c>
      <c r="D106" s="21">
        <v>86725</v>
      </c>
      <c r="E106" s="21">
        <v>87295</v>
      </c>
      <c r="F106" s="313">
        <f t="shared" si="11"/>
        <v>570</v>
      </c>
      <c r="G106" s="160" t="s">
        <v>544</v>
      </c>
    </row>
    <row r="107" spans="1:10" ht="14.1" customHeight="1" thickBot="1" x14ac:dyDescent="0.25">
      <c r="A107" s="224" t="s">
        <v>635</v>
      </c>
      <c r="B107" s="623" t="s">
        <v>1118</v>
      </c>
      <c r="C107" s="599" t="s">
        <v>636</v>
      </c>
      <c r="D107" s="278">
        <v>11055</v>
      </c>
      <c r="E107" s="278">
        <v>11055</v>
      </c>
      <c r="F107" s="313">
        <f t="shared" si="11"/>
        <v>0</v>
      </c>
      <c r="G107" s="571" t="s">
        <v>1651</v>
      </c>
      <c r="J107" t="s">
        <v>1993</v>
      </c>
    </row>
    <row r="108" spans="1:10" ht="14.1" customHeight="1" thickBot="1" x14ac:dyDescent="0.25">
      <c r="A108" s="172" t="s">
        <v>637</v>
      </c>
      <c r="B108" s="622" t="s">
        <v>1119</v>
      </c>
      <c r="C108" s="608" t="s">
        <v>1765</v>
      </c>
      <c r="D108" s="21">
        <v>28110</v>
      </c>
      <c r="E108" s="21">
        <v>28435</v>
      </c>
      <c r="F108" s="313">
        <f t="shared" si="11"/>
        <v>325</v>
      </c>
      <c r="G108" s="33"/>
    </row>
    <row r="109" spans="1:10" ht="14.1" customHeight="1" thickBot="1" x14ac:dyDescent="0.25">
      <c r="A109" s="225" t="s">
        <v>638</v>
      </c>
      <c r="B109" s="623" t="s">
        <v>1120</v>
      </c>
      <c r="C109" s="599" t="s">
        <v>1619</v>
      </c>
      <c r="D109" s="152">
        <v>18025</v>
      </c>
      <c r="E109" s="152">
        <v>18395</v>
      </c>
      <c r="F109" s="313">
        <f t="shared" ref="F109" si="16">E109-D109</f>
        <v>370</v>
      </c>
      <c r="G109" s="35"/>
    </row>
    <row r="110" spans="1:10" ht="15.6" customHeight="1" thickBot="1" x14ac:dyDescent="0.25">
      <c r="A110" s="225" t="s">
        <v>639</v>
      </c>
      <c r="B110" s="622" t="s">
        <v>1121</v>
      </c>
      <c r="C110" s="619" t="s">
        <v>1671</v>
      </c>
      <c r="D110" s="152">
        <v>8300</v>
      </c>
      <c r="E110" s="152">
        <v>8605</v>
      </c>
      <c r="F110" s="313">
        <f t="shared" ref="F110" si="17">E110-D110</f>
        <v>305</v>
      </c>
      <c r="G110" s="577"/>
      <c r="J110" s="312"/>
    </row>
    <row r="111" spans="1:10" ht="14.25" customHeight="1" thickBot="1" x14ac:dyDescent="0.25">
      <c r="A111" s="172" t="s">
        <v>1367</v>
      </c>
      <c r="B111" s="623" t="s">
        <v>1770</v>
      </c>
      <c r="C111" s="603" t="s">
        <v>1766</v>
      </c>
      <c r="D111" s="20">
        <v>22895</v>
      </c>
      <c r="E111" s="20">
        <v>23020</v>
      </c>
      <c r="F111" s="313">
        <f t="shared" ref="F111:F117" si="18">E111-D111</f>
        <v>125</v>
      </c>
      <c r="G111" s="287" t="s">
        <v>1363</v>
      </c>
    </row>
    <row r="112" spans="1:10" ht="16.5" customHeight="1" thickBot="1" x14ac:dyDescent="0.25">
      <c r="A112" s="226" t="s">
        <v>640</v>
      </c>
      <c r="B112" s="622" t="s">
        <v>1122</v>
      </c>
      <c r="C112" s="602" t="s">
        <v>1767</v>
      </c>
      <c r="D112" s="22">
        <v>16670</v>
      </c>
      <c r="E112" s="22">
        <v>16710</v>
      </c>
      <c r="F112" s="313">
        <f t="shared" si="18"/>
        <v>40</v>
      </c>
      <c r="G112" s="33"/>
    </row>
    <row r="113" spans="1:7" ht="14.1" customHeight="1" thickBot="1" x14ac:dyDescent="0.25">
      <c r="A113" s="225" t="s">
        <v>641</v>
      </c>
      <c r="B113" s="622" t="s">
        <v>1123</v>
      </c>
      <c r="C113" s="601" t="s">
        <v>642</v>
      </c>
      <c r="D113" s="152">
        <v>54845</v>
      </c>
      <c r="E113" s="152">
        <v>55070</v>
      </c>
      <c r="F113" s="313">
        <f>E113-D113</f>
        <v>225</v>
      </c>
      <c r="G113" s="160" t="s">
        <v>556</v>
      </c>
    </row>
    <row r="114" spans="1:7" ht="14.1" customHeight="1" thickBot="1" x14ac:dyDescent="0.25">
      <c r="A114" s="172" t="s">
        <v>643</v>
      </c>
      <c r="B114" s="623" t="s">
        <v>1723</v>
      </c>
      <c r="C114" s="602" t="s">
        <v>1768</v>
      </c>
      <c r="D114" s="582">
        <v>14495</v>
      </c>
      <c r="E114" s="582">
        <v>14650</v>
      </c>
      <c r="F114" s="313">
        <f t="shared" si="18"/>
        <v>155</v>
      </c>
      <c r="G114" s="33"/>
    </row>
    <row r="115" spans="1:7" ht="14.1" customHeight="1" thickBot="1" x14ac:dyDescent="0.25">
      <c r="A115" s="226" t="s">
        <v>644</v>
      </c>
      <c r="B115" s="622" t="s">
        <v>1124</v>
      </c>
      <c r="C115" s="601" t="s">
        <v>645</v>
      </c>
      <c r="D115" s="278">
        <v>47175</v>
      </c>
      <c r="E115" s="278">
        <v>47320</v>
      </c>
      <c r="F115" s="313">
        <f t="shared" si="18"/>
        <v>145</v>
      </c>
      <c r="G115" s="444"/>
    </row>
    <row r="116" spans="1:7" ht="14.25" customHeight="1" thickBot="1" x14ac:dyDescent="0.25">
      <c r="A116" s="597" t="s">
        <v>646</v>
      </c>
      <c r="B116" s="625" t="s">
        <v>217</v>
      </c>
      <c r="C116" s="604" t="s">
        <v>647</v>
      </c>
      <c r="D116" s="278">
        <v>19575</v>
      </c>
      <c r="E116" s="278">
        <v>19735</v>
      </c>
      <c r="F116" s="313">
        <f t="shared" si="18"/>
        <v>160</v>
      </c>
      <c r="G116" s="33"/>
    </row>
    <row r="117" spans="1:7" ht="14.1" customHeight="1" thickBot="1" x14ac:dyDescent="0.25">
      <c r="A117" s="224" t="s">
        <v>648</v>
      </c>
      <c r="B117" s="622" t="s">
        <v>1126</v>
      </c>
      <c r="C117" s="620" t="s">
        <v>647</v>
      </c>
      <c r="D117" s="152">
        <v>7330</v>
      </c>
      <c r="E117" s="152">
        <v>7470</v>
      </c>
      <c r="F117" s="313">
        <f t="shared" si="18"/>
        <v>140</v>
      </c>
      <c r="G117" s="359"/>
    </row>
    <row r="118" spans="1:7" ht="18" customHeight="1" thickBot="1" x14ac:dyDescent="0.25">
      <c r="A118" s="24"/>
      <c r="B118" s="142"/>
      <c r="C118" s="21"/>
      <c r="D118" s="21"/>
      <c r="E118" s="21" t="s">
        <v>1019</v>
      </c>
      <c r="F118" s="469">
        <f>SUM(F6:F117)</f>
        <v>27939</v>
      </c>
      <c r="G118" s="508">
        <f>F82</f>
        <v>205</v>
      </c>
    </row>
    <row r="119" spans="1:7" ht="27" customHeight="1" thickBot="1" x14ac:dyDescent="0.25">
      <c r="A119" s="177"/>
      <c r="B119" s="587" t="s">
        <v>1042</v>
      </c>
      <c r="C119" s="586"/>
      <c r="D119" s="457">
        <f>SUM('Общ. счетчики'!G10:G11)</f>
        <v>28580</v>
      </c>
      <c r="E119" s="320" t="s">
        <v>492</v>
      </c>
      <c r="G119" s="12"/>
    </row>
  </sheetData>
  <customSheetViews>
    <customSheetView guid="{59BB3A05-2517-4212-B4B0-766CE27362F6}" scale="120" showPageBreaks="1" fitToPage="1" printArea="1" hiddenColumns="1" state="hidden" view="pageBreakPreview" topLeftCell="A4">
      <selection activeCell="F14" sqref="F14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1"/>
      <headerFooter alignWithMargins="0"/>
    </customSheetView>
    <customSheetView guid="{11E80AD0-6AA7-470D-8311-11AF96F196E5}" scale="120" showPageBreaks="1" fitToPage="1" printArea="1" hiddenColumns="1" view="pageBreakPreview" topLeftCell="A105">
      <selection activeCell="G116" sqref="G116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2"/>
      <headerFooter alignWithMargins="0"/>
    </customSheetView>
    <customSheetView guid="{1298D0A2-0CF6-434E-A6CD-B210E2963ADD}" scale="120" showPageBreaks="1" fitToPage="1" printArea="1" hiddenColumns="1" view="pageBreakPreview" topLeftCell="A105">
      <selection activeCell="G116" sqref="G116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3"/>
      <headerFooter alignWithMargins="0"/>
    </customSheetView>
  </customSheetViews>
  <mergeCells count="8">
    <mergeCell ref="C1:E1"/>
    <mergeCell ref="E2:F2"/>
    <mergeCell ref="F3:F5"/>
    <mergeCell ref="H2:I4"/>
    <mergeCell ref="A3:A5"/>
    <mergeCell ref="B3:B5"/>
    <mergeCell ref="C3:C5"/>
    <mergeCell ref="D3:E4"/>
  </mergeCells>
  <phoneticPr fontId="11" type="noConversion"/>
  <pageMargins left="0.25" right="0.25" top="0.75" bottom="0.75" header="0.3" footer="0.3"/>
  <pageSetup paperSize="9" fitToHeight="0" orientation="portrait" r:id="rId4"/>
  <headerFooter alignWithMargins="0"/>
  <rowBreaks count="2" manualBreakCount="2">
    <brk id="53" max="6" man="1"/>
    <brk id="118" max="6" man="1"/>
  </rowBreaks>
  <colBreaks count="1" manualBreakCount="1">
    <brk id="5" max="119" man="1"/>
  </colBreaks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view="pageBreakPreview" topLeftCell="A22" zoomScale="120" zoomScaleSheetLayoutView="120" workbookViewId="0">
      <selection activeCell="E28" sqref="E28"/>
    </sheetView>
  </sheetViews>
  <sheetFormatPr defaultRowHeight="12.75" x14ac:dyDescent="0.2"/>
  <cols>
    <col min="1" max="1" width="8.140625" customWidth="1"/>
    <col min="2" max="2" width="22.5703125" customWidth="1"/>
    <col min="3" max="3" width="14.7109375" customWidth="1"/>
    <col min="4" max="4" width="12.140625" customWidth="1"/>
    <col min="5" max="5" width="11.7109375" customWidth="1"/>
    <col min="6" max="6" width="10.140625" customWidth="1"/>
    <col min="7" max="7" width="13.5703125" customWidth="1"/>
    <col min="8" max="8" width="9.140625" hidden="1" customWidth="1"/>
  </cols>
  <sheetData>
    <row r="1" spans="1:8" x14ac:dyDescent="0.2">
      <c r="C1" s="766" t="s">
        <v>649</v>
      </c>
      <c r="D1" s="779"/>
    </row>
    <row r="2" spans="1:8" x14ac:dyDescent="0.2">
      <c r="C2" s="105"/>
      <c r="D2" s="106"/>
      <c r="E2" s="762" t="s">
        <v>2008</v>
      </c>
      <c r="F2" s="762"/>
    </row>
    <row r="3" spans="1:8" ht="13.5" thickBot="1" x14ac:dyDescent="0.25">
      <c r="A3" s="780" t="s">
        <v>650</v>
      </c>
      <c r="B3" s="780"/>
      <c r="C3" s="2"/>
      <c r="F3" s="2"/>
    </row>
    <row r="4" spans="1:8" ht="13.5" thickBot="1" x14ac:dyDescent="0.25">
      <c r="A4" s="771" t="s">
        <v>1125</v>
      </c>
      <c r="B4" s="769" t="s">
        <v>481</v>
      </c>
      <c r="C4" s="769" t="s">
        <v>1</v>
      </c>
      <c r="D4" s="769" t="s">
        <v>2</v>
      </c>
      <c r="E4" s="769"/>
      <c r="F4" s="769" t="s">
        <v>5</v>
      </c>
    </row>
    <row r="5" spans="1:8" ht="13.5" thickBot="1" x14ac:dyDescent="0.25">
      <c r="A5" s="772"/>
      <c r="B5" s="769"/>
      <c r="C5" s="769"/>
      <c r="D5" s="769"/>
      <c r="E5" s="769"/>
      <c r="F5" s="769"/>
    </row>
    <row r="6" spans="1:8" ht="13.5" thickBot="1" x14ac:dyDescent="0.25">
      <c r="A6" s="773"/>
      <c r="B6" s="769"/>
      <c r="C6" s="769"/>
      <c r="D6" s="110" t="s">
        <v>6</v>
      </c>
      <c r="E6" s="111" t="s">
        <v>7</v>
      </c>
      <c r="F6" s="769"/>
    </row>
    <row r="7" spans="1:8" ht="15" customHeight="1" thickBot="1" x14ac:dyDescent="0.25">
      <c r="A7" s="142" t="s">
        <v>651</v>
      </c>
      <c r="B7" s="626" t="s">
        <v>1771</v>
      </c>
      <c r="C7" s="630" t="s">
        <v>1773</v>
      </c>
      <c r="D7" s="278">
        <v>12000</v>
      </c>
      <c r="E7" s="278">
        <v>12170</v>
      </c>
      <c r="F7" s="313">
        <f>E7-D7</f>
        <v>170</v>
      </c>
      <c r="G7" s="136" t="s">
        <v>498</v>
      </c>
    </row>
    <row r="8" spans="1:8" ht="15" customHeight="1" thickBot="1" x14ac:dyDescent="0.25">
      <c r="A8" s="172" t="s">
        <v>652</v>
      </c>
      <c r="B8" s="622" t="s">
        <v>1163</v>
      </c>
      <c r="C8" s="708" t="s">
        <v>1994</v>
      </c>
      <c r="D8" s="22">
        <v>265</v>
      </c>
      <c r="E8" s="22">
        <v>320</v>
      </c>
      <c r="F8" s="575">
        <f t="shared" ref="F8" si="0">E8-D8</f>
        <v>55</v>
      </c>
      <c r="G8" s="499"/>
    </row>
    <row r="9" spans="1:8" ht="17.25" customHeight="1" thickBot="1" x14ac:dyDescent="0.25">
      <c r="A9" s="706" t="s">
        <v>653</v>
      </c>
      <c r="B9" s="628" t="s">
        <v>1164</v>
      </c>
      <c r="C9" s="707" t="s">
        <v>996</v>
      </c>
      <c r="D9" s="376">
        <v>14295</v>
      </c>
      <c r="E9" s="376">
        <v>14365</v>
      </c>
      <c r="F9" s="575">
        <f t="shared" ref="F9:F31" si="1">E9-D9</f>
        <v>70</v>
      </c>
      <c r="G9" s="315"/>
    </row>
    <row r="10" spans="1:8" ht="15" customHeight="1" thickBot="1" x14ac:dyDescent="0.25">
      <c r="A10" s="166" t="s">
        <v>654</v>
      </c>
      <c r="B10" s="622" t="s">
        <v>1165</v>
      </c>
      <c r="C10" s="603" t="s">
        <v>1774</v>
      </c>
      <c r="D10" s="22">
        <v>12285</v>
      </c>
      <c r="E10" s="22">
        <v>12485</v>
      </c>
      <c r="F10" s="313">
        <f t="shared" si="1"/>
        <v>200</v>
      </c>
      <c r="G10" s="118"/>
      <c r="H10" s="299"/>
    </row>
    <row r="11" spans="1:8" ht="15" customHeight="1" thickBot="1" x14ac:dyDescent="0.25">
      <c r="A11" s="166" t="s">
        <v>655</v>
      </c>
      <c r="B11" s="628" t="s">
        <v>1166</v>
      </c>
      <c r="C11" s="602" t="s">
        <v>1552</v>
      </c>
      <c r="D11" s="22">
        <v>835</v>
      </c>
      <c r="E11" s="22">
        <v>840</v>
      </c>
      <c r="F11" s="313">
        <f t="shared" si="1"/>
        <v>5</v>
      </c>
      <c r="G11" s="326"/>
    </row>
    <row r="12" spans="1:8" ht="15" customHeight="1" thickBot="1" x14ac:dyDescent="0.25">
      <c r="A12" s="166" t="s">
        <v>656</v>
      </c>
      <c r="B12" s="622" t="s">
        <v>1167</v>
      </c>
      <c r="C12" s="603" t="s">
        <v>1032</v>
      </c>
      <c r="D12" s="22">
        <v>27505</v>
      </c>
      <c r="E12" s="22">
        <v>27670</v>
      </c>
      <c r="F12" s="313">
        <f t="shared" si="1"/>
        <v>165</v>
      </c>
      <c r="G12" s="315"/>
    </row>
    <row r="13" spans="1:8" ht="18" customHeight="1" thickBot="1" x14ac:dyDescent="0.25">
      <c r="A13" s="166" t="s">
        <v>657</v>
      </c>
      <c r="B13" s="628" t="s">
        <v>1168</v>
      </c>
      <c r="C13" s="600" t="s">
        <v>1629</v>
      </c>
      <c r="D13" s="22">
        <v>8615</v>
      </c>
      <c r="E13" s="22">
        <v>8890</v>
      </c>
      <c r="F13" s="313">
        <f t="shared" ref="F13" si="2">E13-D13</f>
        <v>275</v>
      </c>
      <c r="H13" s="213"/>
    </row>
    <row r="14" spans="1:8" ht="15" customHeight="1" thickBot="1" x14ac:dyDescent="0.25">
      <c r="A14" s="23" t="s">
        <v>658</v>
      </c>
      <c r="B14" s="622" t="s">
        <v>1169</v>
      </c>
      <c r="C14" s="612" t="s">
        <v>1775</v>
      </c>
      <c r="D14" s="22">
        <v>16525</v>
      </c>
      <c r="E14" s="22">
        <v>16745</v>
      </c>
      <c r="F14" s="313">
        <f t="shared" si="1"/>
        <v>220</v>
      </c>
      <c r="G14" s="297"/>
    </row>
    <row r="15" spans="1:8" ht="15" customHeight="1" thickBot="1" x14ac:dyDescent="0.25">
      <c r="A15" s="150" t="s">
        <v>659</v>
      </c>
      <c r="B15" s="622" t="s">
        <v>1170</v>
      </c>
      <c r="C15" s="636" t="s">
        <v>1989</v>
      </c>
      <c r="D15" s="22">
        <v>1505</v>
      </c>
      <c r="E15" s="22">
        <v>1780</v>
      </c>
      <c r="F15" s="313">
        <f t="shared" ref="F15" si="3">E15-D15</f>
        <v>275</v>
      </c>
      <c r="G15" s="297"/>
    </row>
    <row r="16" spans="1:8" s="119" customFormat="1" ht="21.75" customHeight="1" thickBot="1" x14ac:dyDescent="0.25">
      <c r="A16" s="142" t="s">
        <v>660</v>
      </c>
      <c r="B16" s="622" t="s">
        <v>1171</v>
      </c>
      <c r="C16" s="601" t="s">
        <v>661</v>
      </c>
      <c r="D16" s="22">
        <v>76350</v>
      </c>
      <c r="E16" s="22">
        <v>76490</v>
      </c>
      <c r="F16" s="313">
        <f t="shared" si="1"/>
        <v>140</v>
      </c>
      <c r="G16" s="136" t="s">
        <v>510</v>
      </c>
    </row>
    <row r="17" spans="1:17" ht="15" customHeight="1" thickBot="1" x14ac:dyDescent="0.25">
      <c r="A17" s="142" t="s">
        <v>662</v>
      </c>
      <c r="B17" s="628" t="s">
        <v>1172</v>
      </c>
      <c r="C17" s="598" t="s">
        <v>663</v>
      </c>
      <c r="D17" s="21">
        <v>35265</v>
      </c>
      <c r="E17" s="21">
        <v>35890</v>
      </c>
      <c r="F17" s="313">
        <f t="shared" si="1"/>
        <v>625</v>
      </c>
    </row>
    <row r="18" spans="1:17" ht="15.75" customHeight="1" thickBot="1" x14ac:dyDescent="0.25">
      <c r="A18" s="23" t="s">
        <v>664</v>
      </c>
      <c r="B18" s="622" t="s">
        <v>1173</v>
      </c>
      <c r="C18" s="606" t="s">
        <v>1776</v>
      </c>
      <c r="D18" s="22">
        <v>13935</v>
      </c>
      <c r="E18" s="22">
        <v>13970</v>
      </c>
      <c r="F18" s="313">
        <f t="shared" si="1"/>
        <v>35</v>
      </c>
      <c r="G18" s="311"/>
    </row>
    <row r="19" spans="1:17" ht="15" customHeight="1" thickBot="1" x14ac:dyDescent="0.25">
      <c r="A19" s="169" t="s">
        <v>665</v>
      </c>
      <c r="B19" s="628" t="s">
        <v>1174</v>
      </c>
      <c r="C19" s="598" t="s">
        <v>1777</v>
      </c>
      <c r="D19" s="152">
        <v>146895</v>
      </c>
      <c r="E19" s="152">
        <v>147750</v>
      </c>
      <c r="F19" s="313">
        <f t="shared" si="1"/>
        <v>855</v>
      </c>
      <c r="G19" s="113"/>
    </row>
    <row r="20" spans="1:17" ht="15" customHeight="1" thickBot="1" x14ac:dyDescent="0.25">
      <c r="A20" s="23" t="s">
        <v>666</v>
      </c>
      <c r="B20" s="622" t="s">
        <v>1175</v>
      </c>
      <c r="C20" s="599" t="s">
        <v>1778</v>
      </c>
      <c r="D20" s="25">
        <v>5865</v>
      </c>
      <c r="E20" s="25">
        <v>5875</v>
      </c>
      <c r="F20" s="313">
        <f t="shared" si="1"/>
        <v>10</v>
      </c>
      <c r="G20" s="127"/>
    </row>
    <row r="21" spans="1:17" ht="15" customHeight="1" thickBot="1" x14ac:dyDescent="0.25">
      <c r="A21" s="23" t="s">
        <v>667</v>
      </c>
      <c r="B21" s="628" t="s">
        <v>294</v>
      </c>
      <c r="C21" s="598" t="s">
        <v>1779</v>
      </c>
      <c r="D21" s="25">
        <v>10990</v>
      </c>
      <c r="E21" s="25">
        <v>11336</v>
      </c>
      <c r="F21" s="313">
        <f t="shared" si="1"/>
        <v>346</v>
      </c>
      <c r="G21" s="136" t="s">
        <v>515</v>
      </c>
    </row>
    <row r="22" spans="1:17" ht="15" customHeight="1" thickBot="1" x14ac:dyDescent="0.25">
      <c r="A22" s="161" t="s">
        <v>668</v>
      </c>
      <c r="B22" s="622" t="s">
        <v>1176</v>
      </c>
      <c r="C22" s="601" t="s">
        <v>1780</v>
      </c>
      <c r="D22" s="158">
        <v>12115</v>
      </c>
      <c r="E22" s="158">
        <v>12245</v>
      </c>
      <c r="F22" s="313">
        <f t="shared" si="1"/>
        <v>130</v>
      </c>
      <c r="G22" s="231"/>
    </row>
    <row r="23" spans="1:17" ht="15" customHeight="1" thickBot="1" x14ac:dyDescent="0.25">
      <c r="A23" s="161" t="s">
        <v>669</v>
      </c>
      <c r="B23" s="628" t="s">
        <v>1177</v>
      </c>
      <c r="C23" s="602" t="s">
        <v>986</v>
      </c>
      <c r="D23" s="176">
        <v>37325</v>
      </c>
      <c r="E23" s="176">
        <v>37440</v>
      </c>
      <c r="F23" s="313">
        <f t="shared" si="1"/>
        <v>115</v>
      </c>
      <c r="G23" s="168" t="s">
        <v>985</v>
      </c>
    </row>
    <row r="24" spans="1:17" ht="15" customHeight="1" thickBot="1" x14ac:dyDescent="0.25">
      <c r="A24" s="23" t="s">
        <v>670</v>
      </c>
      <c r="B24" s="622" t="s">
        <v>1178</v>
      </c>
      <c r="C24" s="603" t="s">
        <v>671</v>
      </c>
      <c r="D24" s="22">
        <v>50950</v>
      </c>
      <c r="E24" s="22">
        <v>51335</v>
      </c>
      <c r="F24" s="313">
        <f t="shared" si="1"/>
        <v>385</v>
      </c>
      <c r="G24" s="136" t="s">
        <v>520</v>
      </c>
    </row>
    <row r="25" spans="1:17" ht="16.5" customHeight="1" thickBot="1" x14ac:dyDescent="0.25">
      <c r="A25" s="161" t="s">
        <v>672</v>
      </c>
      <c r="B25" s="628" t="s">
        <v>1654</v>
      </c>
      <c r="C25" s="600" t="s">
        <v>1781</v>
      </c>
      <c r="D25" s="22">
        <v>11355</v>
      </c>
      <c r="E25" s="22">
        <v>11425</v>
      </c>
      <c r="F25" s="574">
        <f t="shared" si="1"/>
        <v>70</v>
      </c>
      <c r="G25" s="311"/>
    </row>
    <row r="26" spans="1:17" ht="21" customHeight="1" thickBot="1" x14ac:dyDescent="0.25">
      <c r="A26" s="150" t="s">
        <v>673</v>
      </c>
      <c r="B26" s="622" t="s">
        <v>1179</v>
      </c>
      <c r="C26" s="601" t="s">
        <v>1782</v>
      </c>
      <c r="D26" s="29">
        <v>15</v>
      </c>
      <c r="E26" s="29">
        <v>15</v>
      </c>
      <c r="F26" s="313">
        <f t="shared" si="1"/>
        <v>0</v>
      </c>
      <c r="G26" s="573" t="s">
        <v>1651</v>
      </c>
    </row>
    <row r="27" spans="1:17" ht="15" customHeight="1" thickBot="1" x14ac:dyDescent="0.25">
      <c r="A27" s="142" t="s">
        <v>674</v>
      </c>
      <c r="B27" s="628" t="s">
        <v>1180</v>
      </c>
      <c r="C27" s="600" t="s">
        <v>1783</v>
      </c>
      <c r="D27" s="22">
        <v>19730</v>
      </c>
      <c r="E27" s="22">
        <v>21100</v>
      </c>
      <c r="F27" s="575">
        <f t="shared" si="1"/>
        <v>1370</v>
      </c>
      <c r="G27" s="311"/>
    </row>
    <row r="28" spans="1:17" ht="15" customHeight="1" thickBot="1" x14ac:dyDescent="0.25">
      <c r="A28" s="142" t="s">
        <v>675</v>
      </c>
      <c r="B28" s="624" t="s">
        <v>1772</v>
      </c>
      <c r="C28" s="599" t="s">
        <v>1784</v>
      </c>
      <c r="D28" s="25">
        <v>29365</v>
      </c>
      <c r="E28" s="25">
        <v>29625</v>
      </c>
      <c r="F28" s="313">
        <f t="shared" si="1"/>
        <v>260</v>
      </c>
      <c r="G28" s="138"/>
    </row>
    <row r="29" spans="1:17" ht="15" customHeight="1" thickBot="1" x14ac:dyDescent="0.25">
      <c r="A29" s="150" t="s">
        <v>676</v>
      </c>
      <c r="B29" s="628" t="s">
        <v>1181</v>
      </c>
      <c r="C29" s="607" t="s">
        <v>1785</v>
      </c>
      <c r="D29" s="22">
        <v>30375</v>
      </c>
      <c r="E29" s="22">
        <v>30575</v>
      </c>
      <c r="F29" s="313">
        <f t="shared" si="1"/>
        <v>200</v>
      </c>
      <c r="G29" s="311"/>
    </row>
    <row r="30" spans="1:17" s="120" customFormat="1" ht="15" customHeight="1" thickBot="1" x14ac:dyDescent="0.25">
      <c r="A30" s="23" t="s">
        <v>677</v>
      </c>
      <c r="B30" s="622" t="s">
        <v>1182</v>
      </c>
      <c r="C30" s="606" t="s">
        <v>1786</v>
      </c>
      <c r="D30" s="22">
        <v>27475</v>
      </c>
      <c r="E30" s="22">
        <v>27820</v>
      </c>
      <c r="F30" s="313">
        <f t="shared" si="1"/>
        <v>345</v>
      </c>
      <c r="G30" s="311"/>
      <c r="H30" s="119"/>
      <c r="I30" s="119"/>
      <c r="J30" s="119"/>
      <c r="K30" s="119"/>
      <c r="L30" s="119"/>
      <c r="M30" s="119"/>
      <c r="N30" s="119"/>
      <c r="O30" s="119"/>
      <c r="P30" s="119"/>
      <c r="Q30" s="119"/>
    </row>
    <row r="31" spans="1:17" ht="15" customHeight="1" thickBot="1" x14ac:dyDescent="0.25">
      <c r="A31" s="172" t="s">
        <v>678</v>
      </c>
      <c r="B31" s="622" t="s">
        <v>1374</v>
      </c>
      <c r="C31" s="600" t="s">
        <v>1787</v>
      </c>
      <c r="D31" s="554">
        <v>59310</v>
      </c>
      <c r="E31" s="554">
        <v>59950</v>
      </c>
      <c r="F31" s="313">
        <f t="shared" si="1"/>
        <v>640</v>
      </c>
      <c r="G31" s="491"/>
    </row>
    <row r="32" spans="1:17" ht="15" customHeight="1" thickBot="1" x14ac:dyDescent="0.25">
      <c r="A32" s="178"/>
      <c r="B32" s="629"/>
      <c r="C32" s="776" t="s">
        <v>17</v>
      </c>
      <c r="D32" s="777"/>
      <c r="E32" s="778"/>
      <c r="F32" s="678">
        <f>SUM(F7:F31)</f>
        <v>6961</v>
      </c>
      <c r="G32" s="509"/>
    </row>
    <row r="33" spans="2:6" ht="27" customHeight="1" thickBot="1" x14ac:dyDescent="0.25">
      <c r="B33" s="322" t="s">
        <v>1042</v>
      </c>
      <c r="C33" s="16">
        <f>SUM('Общ. счетчики'!G16:G17)</f>
        <v>7050</v>
      </c>
      <c r="F33" s="342"/>
    </row>
    <row r="35" spans="2:6" x14ac:dyDescent="0.2">
      <c r="D35" s="775"/>
      <c r="E35" s="775"/>
      <c r="F35" s="775"/>
    </row>
  </sheetData>
  <customSheetViews>
    <customSheetView guid="{59BB3A05-2517-4212-B4B0-766CE27362F6}" scale="120" showPageBreaks="1" fitToPage="1" printArea="1" hiddenColumns="1" state="hidden" view="pageBreakPreview" topLeftCell="A22">
      <selection activeCell="E28" sqref="E28"/>
      <pageMargins left="0.78740157480314965" right="0.19685039370078741" top="0.98425196850393704" bottom="0.98425196850393704" header="0.51181102362204722" footer="0.51181102362204722"/>
      <pageSetup paperSize="9" scale="98" orientation="portrait" r:id="rId1"/>
      <headerFooter alignWithMargins="0"/>
    </customSheetView>
    <customSheetView guid="{11E80AD0-6AA7-470D-8311-11AF96F196E5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2"/>
      <headerFooter alignWithMargins="0"/>
    </customSheetView>
    <customSheetView guid="{1298D0A2-0CF6-434E-A6CD-B210E2963ADD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3"/>
      <headerFooter alignWithMargins="0"/>
    </customSheetView>
  </customSheetViews>
  <mergeCells count="10">
    <mergeCell ref="D35:F35"/>
    <mergeCell ref="C32:E32"/>
    <mergeCell ref="C1:D1"/>
    <mergeCell ref="E2:F2"/>
    <mergeCell ref="A3:B3"/>
    <mergeCell ref="A4:A6"/>
    <mergeCell ref="B4:B6"/>
    <mergeCell ref="C4:C6"/>
    <mergeCell ref="D4:E5"/>
    <mergeCell ref="F4:F6"/>
  </mergeCells>
  <phoneticPr fontId="11" type="noConversion"/>
  <pageMargins left="0.78740157480314965" right="0.19685039370078741" top="0.98425196850393704" bottom="0.98425196850393704" header="0.51181102362204722" footer="0.51181102362204722"/>
  <pageSetup paperSize="9" scale="98" orientation="portrait" r:id="rId4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view="pageBreakPreview" topLeftCell="A49" zoomScale="120" zoomScaleSheetLayoutView="120" workbookViewId="0">
      <selection activeCell="E3" sqref="E3"/>
    </sheetView>
  </sheetViews>
  <sheetFormatPr defaultRowHeight="12.75" x14ac:dyDescent="0.2"/>
  <cols>
    <col min="1" max="1" width="8.85546875" customWidth="1"/>
    <col min="2" max="2" width="22" customWidth="1"/>
    <col min="3" max="3" width="17.7109375" customWidth="1"/>
    <col min="4" max="5" width="11" customWidth="1"/>
    <col min="6" max="6" width="12.5703125" customWidth="1"/>
    <col min="7" max="7" width="13.140625" customWidth="1"/>
  </cols>
  <sheetData>
    <row r="1" spans="1:7" x14ac:dyDescent="0.2">
      <c r="C1" s="766" t="s">
        <v>649</v>
      </c>
      <c r="D1" s="779"/>
    </row>
    <row r="2" spans="1:7" x14ac:dyDescent="0.2">
      <c r="C2" s="105"/>
      <c r="D2" s="106"/>
      <c r="E2" s="762" t="s">
        <v>2008</v>
      </c>
      <c r="F2" s="762"/>
    </row>
    <row r="3" spans="1:7" ht="13.5" thickBot="1" x14ac:dyDescent="0.25">
      <c r="A3" s="121" t="s">
        <v>679</v>
      </c>
      <c r="B3" s="121"/>
      <c r="C3" s="2"/>
      <c r="F3" s="2"/>
    </row>
    <row r="4" spans="1:7" ht="13.5" customHeight="1" thickBot="1" x14ac:dyDescent="0.25">
      <c r="A4" s="771" t="s">
        <v>1125</v>
      </c>
      <c r="B4" s="769" t="s">
        <v>481</v>
      </c>
      <c r="C4" s="769" t="s">
        <v>1</v>
      </c>
      <c r="D4" s="769" t="s">
        <v>2</v>
      </c>
      <c r="E4" s="769"/>
      <c r="F4" s="769" t="s">
        <v>680</v>
      </c>
    </row>
    <row r="5" spans="1:7" ht="13.5" thickBot="1" x14ac:dyDescent="0.25">
      <c r="A5" s="785"/>
      <c r="B5" s="769"/>
      <c r="C5" s="769"/>
      <c r="D5" s="769"/>
      <c r="E5" s="769"/>
      <c r="F5" s="769"/>
    </row>
    <row r="6" spans="1:7" ht="13.5" thickBot="1" x14ac:dyDescent="0.25">
      <c r="A6" s="786"/>
      <c r="B6" s="769"/>
      <c r="C6" s="769"/>
      <c r="D6" s="110" t="s">
        <v>6</v>
      </c>
      <c r="E6" s="111" t="s">
        <v>7</v>
      </c>
      <c r="F6" s="769"/>
    </row>
    <row r="7" spans="1:7" ht="15.75" customHeight="1" thickBot="1" x14ac:dyDescent="0.25">
      <c r="A7" s="142" t="s">
        <v>681</v>
      </c>
      <c r="B7" s="626" t="s">
        <v>1127</v>
      </c>
      <c r="C7" s="598" t="s">
        <v>682</v>
      </c>
      <c r="D7" s="20">
        <v>7890</v>
      </c>
      <c r="E7" s="20">
        <v>7935</v>
      </c>
      <c r="F7" s="21">
        <f t="shared" ref="F7:F14" si="0">E7-D7</f>
        <v>45</v>
      </c>
      <c r="G7" s="136" t="s">
        <v>498</v>
      </c>
    </row>
    <row r="8" spans="1:7" ht="14.45" customHeight="1" thickBot="1" x14ac:dyDescent="0.25">
      <c r="A8" s="150" t="s">
        <v>683</v>
      </c>
      <c r="B8" s="622" t="s">
        <v>1128</v>
      </c>
      <c r="C8" s="606" t="s">
        <v>1013</v>
      </c>
      <c r="D8" s="22">
        <v>49160</v>
      </c>
      <c r="E8" s="22">
        <v>49535</v>
      </c>
      <c r="F8" s="21">
        <f t="shared" si="0"/>
        <v>375</v>
      </c>
      <c r="G8" s="378"/>
    </row>
    <row r="9" spans="1:7" ht="14.25" customHeight="1" thickBot="1" x14ac:dyDescent="0.25">
      <c r="A9" s="23" t="s">
        <v>684</v>
      </c>
      <c r="B9" s="628" t="s">
        <v>1788</v>
      </c>
      <c r="C9" s="607" t="s">
        <v>1677</v>
      </c>
      <c r="D9" s="22">
        <v>3760</v>
      </c>
      <c r="E9" s="22">
        <v>3950</v>
      </c>
      <c r="F9" s="22">
        <f t="shared" ref="F9" si="1">E9-D9</f>
        <v>190</v>
      </c>
      <c r="G9" s="521">
        <v>44076</v>
      </c>
    </row>
    <row r="10" spans="1:7" ht="14.25" customHeight="1" thickBot="1" x14ac:dyDescent="0.25">
      <c r="A10" s="161" t="s">
        <v>685</v>
      </c>
      <c r="B10" s="622" t="s">
        <v>1789</v>
      </c>
      <c r="C10" s="601" t="s">
        <v>1800</v>
      </c>
      <c r="D10" s="22">
        <v>19510</v>
      </c>
      <c r="E10" s="22">
        <v>19905</v>
      </c>
      <c r="F10" s="22">
        <f t="shared" si="0"/>
        <v>395</v>
      </c>
    </row>
    <row r="11" spans="1:7" ht="14.25" customHeight="1" thickBot="1" x14ac:dyDescent="0.25">
      <c r="A11" s="23" t="s">
        <v>686</v>
      </c>
      <c r="B11" s="628" t="s">
        <v>1790</v>
      </c>
      <c r="C11" s="598" t="s">
        <v>1801</v>
      </c>
      <c r="D11" s="22">
        <v>12410</v>
      </c>
      <c r="E11" s="22">
        <v>12595</v>
      </c>
      <c r="F11" s="22">
        <f>E11-D11</f>
        <v>185</v>
      </c>
      <c r="G11" s="351"/>
    </row>
    <row r="12" spans="1:7" ht="14.25" customHeight="1" thickBot="1" x14ac:dyDescent="0.25">
      <c r="A12" s="150" t="s">
        <v>687</v>
      </c>
      <c r="B12" s="622" t="s">
        <v>1129</v>
      </c>
      <c r="C12" s="606" t="s">
        <v>1034</v>
      </c>
      <c r="D12" s="22">
        <v>44580</v>
      </c>
      <c r="E12" s="22">
        <v>44765</v>
      </c>
      <c r="F12" s="21">
        <f t="shared" si="0"/>
        <v>185</v>
      </c>
      <c r="G12" s="568"/>
    </row>
    <row r="13" spans="1:7" ht="14.25" customHeight="1" thickBot="1" x14ac:dyDescent="0.25">
      <c r="A13" s="166" t="s">
        <v>688</v>
      </c>
      <c r="B13" s="628" t="s">
        <v>1130</v>
      </c>
      <c r="C13" s="607" t="s">
        <v>976</v>
      </c>
      <c r="D13" s="22">
        <v>16425</v>
      </c>
      <c r="E13" s="22">
        <v>16565</v>
      </c>
      <c r="F13" s="21">
        <f t="shared" si="0"/>
        <v>140</v>
      </c>
      <c r="G13" s="568"/>
    </row>
    <row r="14" spans="1:7" ht="24.75" customHeight="1" thickBot="1" x14ac:dyDescent="0.25">
      <c r="A14" s="150" t="s">
        <v>689</v>
      </c>
      <c r="B14" s="622" t="s">
        <v>1131</v>
      </c>
      <c r="C14" s="602" t="s">
        <v>977</v>
      </c>
      <c r="D14" s="22">
        <v>9110</v>
      </c>
      <c r="E14" s="22">
        <v>9180</v>
      </c>
      <c r="F14" s="21">
        <f t="shared" si="0"/>
        <v>70</v>
      </c>
      <c r="G14" s="568"/>
    </row>
    <row r="15" spans="1:7" ht="14.25" customHeight="1" thickBot="1" x14ac:dyDescent="0.25">
      <c r="A15" s="150" t="s">
        <v>690</v>
      </c>
      <c r="B15" s="628" t="s">
        <v>1132</v>
      </c>
      <c r="C15" s="598" t="s">
        <v>1802</v>
      </c>
      <c r="D15" s="22">
        <v>24405</v>
      </c>
      <c r="E15" s="22">
        <v>24795</v>
      </c>
      <c r="F15" s="22">
        <f>E15-D15</f>
        <v>390</v>
      </c>
      <c r="G15" s="351"/>
    </row>
    <row r="16" spans="1:7" ht="14.25" customHeight="1" thickBot="1" x14ac:dyDescent="0.25">
      <c r="A16" s="142" t="s">
        <v>691</v>
      </c>
      <c r="B16" s="622" t="s">
        <v>1133</v>
      </c>
      <c r="C16" s="599" t="s">
        <v>1803</v>
      </c>
      <c r="D16" s="22">
        <v>21630</v>
      </c>
      <c r="E16" s="22">
        <v>22290</v>
      </c>
      <c r="F16" s="22">
        <f>E16-D16</f>
        <v>660</v>
      </c>
      <c r="G16" s="136" t="s">
        <v>510</v>
      </c>
    </row>
    <row r="17" spans="1:9" ht="14.25" customHeight="1" thickBot="1" x14ac:dyDescent="0.25">
      <c r="A17" s="142" t="s">
        <v>692</v>
      </c>
      <c r="B17" s="628" t="s">
        <v>1134</v>
      </c>
      <c r="C17" s="607" t="s">
        <v>693</v>
      </c>
      <c r="D17" s="22">
        <v>28070</v>
      </c>
      <c r="E17" s="22">
        <v>28390</v>
      </c>
      <c r="F17" s="22">
        <f t="shared" ref="F17:F58" si="2">E17-D17</f>
        <v>320</v>
      </c>
    </row>
    <row r="18" spans="1:9" ht="14.25" customHeight="1" thickBot="1" x14ac:dyDescent="0.25">
      <c r="A18" s="161" t="s">
        <v>694</v>
      </c>
      <c r="B18" s="622" t="s">
        <v>1135</v>
      </c>
      <c r="C18" s="612" t="s">
        <v>1804</v>
      </c>
      <c r="D18" s="158">
        <v>29705</v>
      </c>
      <c r="E18" s="158">
        <v>30140</v>
      </c>
      <c r="F18" s="22">
        <f t="shared" si="2"/>
        <v>435</v>
      </c>
      <c r="G18" s="122"/>
    </row>
    <row r="19" spans="1:9" ht="14.25" customHeight="1" thickBot="1" x14ac:dyDescent="0.25">
      <c r="A19" s="170" t="s">
        <v>695</v>
      </c>
      <c r="B19" s="628" t="s">
        <v>1136</v>
      </c>
      <c r="C19" s="607" t="s">
        <v>992</v>
      </c>
      <c r="D19" s="22">
        <v>50510</v>
      </c>
      <c r="E19" s="22">
        <v>50860</v>
      </c>
      <c r="F19" s="21">
        <f t="shared" si="2"/>
        <v>350</v>
      </c>
      <c r="G19" s="378"/>
    </row>
    <row r="20" spans="1:9" ht="14.25" customHeight="1" thickBot="1" x14ac:dyDescent="0.25">
      <c r="A20" s="142" t="s">
        <v>1991</v>
      </c>
      <c r="B20" s="622" t="s">
        <v>1093</v>
      </c>
      <c r="C20" s="606" t="s">
        <v>1652</v>
      </c>
      <c r="D20" s="22">
        <v>3335</v>
      </c>
      <c r="E20" s="22">
        <v>3455</v>
      </c>
      <c r="F20" s="22">
        <f t="shared" si="2"/>
        <v>120</v>
      </c>
      <c r="G20" s="127"/>
    </row>
    <row r="21" spans="1:9" ht="14.25" customHeight="1" thickBot="1" x14ac:dyDescent="0.25">
      <c r="A21" s="161"/>
      <c r="B21" s="622" t="s">
        <v>1093</v>
      </c>
      <c r="C21" s="598" t="s">
        <v>1653</v>
      </c>
      <c r="D21" s="22">
        <v>6660</v>
      </c>
      <c r="E21" s="22">
        <v>6895</v>
      </c>
      <c r="F21" s="21">
        <f t="shared" si="2"/>
        <v>235</v>
      </c>
      <c r="G21" s="577"/>
    </row>
    <row r="22" spans="1:9" ht="14.25" customHeight="1" thickBot="1" x14ac:dyDescent="0.25">
      <c r="A22" s="23" t="s">
        <v>696</v>
      </c>
      <c r="B22" s="628" t="s">
        <v>1137</v>
      </c>
      <c r="C22" s="607" t="s">
        <v>1805</v>
      </c>
      <c r="D22" s="22">
        <v>19805</v>
      </c>
      <c r="E22" s="22">
        <v>20110</v>
      </c>
      <c r="F22" s="21">
        <f t="shared" si="2"/>
        <v>305</v>
      </c>
      <c r="G22" s="136" t="s">
        <v>1394</v>
      </c>
    </row>
    <row r="23" spans="1:9" ht="14.25" customHeight="1" thickBot="1" x14ac:dyDescent="0.25">
      <c r="A23" s="23" t="s">
        <v>697</v>
      </c>
      <c r="B23" s="622" t="s">
        <v>1138</v>
      </c>
      <c r="C23" s="601" t="s">
        <v>698</v>
      </c>
      <c r="D23" s="22">
        <v>48805</v>
      </c>
      <c r="E23" s="22">
        <v>48845</v>
      </c>
      <c r="F23" s="21">
        <f t="shared" si="2"/>
        <v>40</v>
      </c>
      <c r="G23" s="112"/>
    </row>
    <row r="24" spans="1:9" ht="14.25" customHeight="1" thickBot="1" x14ac:dyDescent="0.25">
      <c r="A24" s="161" t="s">
        <v>699</v>
      </c>
      <c r="B24" s="628" t="s">
        <v>1791</v>
      </c>
      <c r="C24" s="598" t="s">
        <v>1806</v>
      </c>
      <c r="D24" s="22">
        <v>26985</v>
      </c>
      <c r="E24" s="22">
        <v>27340</v>
      </c>
      <c r="F24" s="21">
        <f t="shared" si="2"/>
        <v>355</v>
      </c>
      <c r="G24" s="300"/>
    </row>
    <row r="25" spans="1:9" ht="14.25" customHeight="1" thickBot="1" x14ac:dyDescent="0.25">
      <c r="A25" s="150" t="s">
        <v>700</v>
      </c>
      <c r="B25" s="622" t="s">
        <v>1792</v>
      </c>
      <c r="C25" s="606" t="s">
        <v>1333</v>
      </c>
      <c r="D25" s="22">
        <v>32610</v>
      </c>
      <c r="E25" s="22">
        <v>32820</v>
      </c>
      <c r="F25" s="21">
        <f t="shared" si="2"/>
        <v>210</v>
      </c>
      <c r="G25" s="378"/>
    </row>
    <row r="26" spans="1:9" ht="14.25" customHeight="1" thickBot="1" x14ac:dyDescent="0.25">
      <c r="A26" s="23" t="s">
        <v>701</v>
      </c>
      <c r="B26" s="628" t="s">
        <v>1139</v>
      </c>
      <c r="C26" s="607" t="s">
        <v>1807</v>
      </c>
      <c r="D26" s="22">
        <v>14785</v>
      </c>
      <c r="E26" s="22">
        <v>15085</v>
      </c>
      <c r="F26" s="22">
        <f>E26-D26</f>
        <v>300</v>
      </c>
      <c r="G26" s="353"/>
    </row>
    <row r="27" spans="1:9" ht="15" customHeight="1" thickBot="1" x14ac:dyDescent="0.25">
      <c r="A27" s="23" t="s">
        <v>702</v>
      </c>
      <c r="B27" s="622" t="s">
        <v>1140</v>
      </c>
      <c r="C27" s="599" t="s">
        <v>1808</v>
      </c>
      <c r="D27" s="22">
        <v>12960</v>
      </c>
      <c r="E27" s="22">
        <v>13185</v>
      </c>
      <c r="F27" s="21">
        <f t="shared" si="2"/>
        <v>225</v>
      </c>
      <c r="G27" s="526"/>
    </row>
    <row r="28" spans="1:9" ht="14.25" customHeight="1" thickBot="1" x14ac:dyDescent="0.25">
      <c r="A28" s="150" t="s">
        <v>703</v>
      </c>
      <c r="B28" s="628" t="s">
        <v>1793</v>
      </c>
      <c r="C28" s="607" t="s">
        <v>1015</v>
      </c>
      <c r="D28" s="278">
        <v>56075</v>
      </c>
      <c r="E28" s="278">
        <v>56275</v>
      </c>
      <c r="F28" s="21">
        <f t="shared" si="2"/>
        <v>200</v>
      </c>
      <c r="G28" s="378"/>
      <c r="H28" s="118"/>
      <c r="I28" s="118"/>
    </row>
    <row r="29" spans="1:9" ht="14.25" customHeight="1" thickBot="1" x14ac:dyDescent="0.25">
      <c r="A29" s="169" t="s">
        <v>704</v>
      </c>
      <c r="B29" s="622" t="s">
        <v>1794</v>
      </c>
      <c r="C29" s="606" t="s">
        <v>937</v>
      </c>
      <c r="D29" s="278">
        <v>31860</v>
      </c>
      <c r="E29" s="278">
        <v>32230</v>
      </c>
      <c r="F29" s="22">
        <f t="shared" si="2"/>
        <v>370</v>
      </c>
      <c r="G29" s="136" t="s">
        <v>525</v>
      </c>
    </row>
    <row r="30" spans="1:9" ht="14.25" customHeight="1" thickBot="1" x14ac:dyDescent="0.25">
      <c r="A30" s="142" t="s">
        <v>705</v>
      </c>
      <c r="B30" s="628" t="s">
        <v>1141</v>
      </c>
      <c r="C30" s="600" t="s">
        <v>706</v>
      </c>
      <c r="D30" s="158">
        <v>50830</v>
      </c>
      <c r="E30" s="158">
        <v>50830</v>
      </c>
      <c r="F30" s="21">
        <f t="shared" si="2"/>
        <v>0</v>
      </c>
      <c r="G30" s="318"/>
    </row>
    <row r="31" spans="1:9" ht="14.25" customHeight="1" thickBot="1" x14ac:dyDescent="0.25">
      <c r="A31" s="23" t="s">
        <v>707</v>
      </c>
      <c r="B31" s="622" t="s">
        <v>1142</v>
      </c>
      <c r="C31" s="632" t="s">
        <v>1809</v>
      </c>
      <c r="D31" s="22">
        <v>20240</v>
      </c>
      <c r="E31" s="22">
        <v>20285</v>
      </c>
      <c r="F31" s="229">
        <f>E31-D31</f>
        <v>45</v>
      </c>
      <c r="G31" s="351"/>
    </row>
    <row r="32" spans="1:9" ht="14.25" customHeight="1" thickBot="1" x14ac:dyDescent="0.25">
      <c r="A32" s="164" t="s">
        <v>708</v>
      </c>
      <c r="B32" s="628" t="s">
        <v>1795</v>
      </c>
      <c r="C32" s="598" t="s">
        <v>1810</v>
      </c>
      <c r="D32" s="527">
        <v>26820</v>
      </c>
      <c r="E32" s="527">
        <v>27160</v>
      </c>
      <c r="F32" s="21">
        <f t="shared" si="2"/>
        <v>340</v>
      </c>
      <c r="G32" s="138"/>
    </row>
    <row r="33" spans="1:8" ht="14.25" customHeight="1" thickTop="1" thickBot="1" x14ac:dyDescent="0.25">
      <c r="A33" s="163" t="s">
        <v>709</v>
      </c>
      <c r="B33" s="622" t="s">
        <v>1143</v>
      </c>
      <c r="C33" s="606" t="s">
        <v>1002</v>
      </c>
      <c r="D33" s="155">
        <v>37135</v>
      </c>
      <c r="E33" s="155">
        <v>37295</v>
      </c>
      <c r="F33" s="21">
        <f t="shared" si="2"/>
        <v>160</v>
      </c>
    </row>
    <row r="34" spans="1:8" ht="14.25" customHeight="1" thickBot="1" x14ac:dyDescent="0.25">
      <c r="A34" s="23" t="s">
        <v>1347</v>
      </c>
      <c r="B34" s="628" t="s">
        <v>1143</v>
      </c>
      <c r="C34" s="600" t="s">
        <v>1583</v>
      </c>
      <c r="D34" s="22">
        <v>16370</v>
      </c>
      <c r="E34" s="22">
        <v>16730</v>
      </c>
      <c r="F34" s="21">
        <f t="shared" ref="F34" si="3">E34-D34</f>
        <v>360</v>
      </c>
      <c r="G34" s="136" t="s">
        <v>498</v>
      </c>
    </row>
    <row r="35" spans="1:8" ht="14.25" customHeight="1" thickBot="1" x14ac:dyDescent="0.25">
      <c r="A35" s="23" t="s">
        <v>710</v>
      </c>
      <c r="B35" s="622" t="s">
        <v>1144</v>
      </c>
      <c r="C35" s="599" t="s">
        <v>970</v>
      </c>
      <c r="D35" s="278">
        <v>11405</v>
      </c>
      <c r="E35" s="278">
        <v>11460</v>
      </c>
      <c r="F35" s="21">
        <f t="shared" si="2"/>
        <v>55</v>
      </c>
      <c r="G35" s="378"/>
    </row>
    <row r="36" spans="1:8" ht="14.25" customHeight="1" thickBot="1" x14ac:dyDescent="0.25">
      <c r="A36" s="161" t="s">
        <v>711</v>
      </c>
      <c r="B36" s="628" t="s">
        <v>1145</v>
      </c>
      <c r="C36" s="598" t="s">
        <v>1811</v>
      </c>
      <c r="D36" s="22">
        <v>43610</v>
      </c>
      <c r="E36" s="22">
        <v>44215</v>
      </c>
      <c r="F36" s="21">
        <f t="shared" si="2"/>
        <v>605</v>
      </c>
      <c r="G36" s="328"/>
    </row>
    <row r="37" spans="1:8" ht="14.25" customHeight="1" thickBot="1" x14ac:dyDescent="0.25">
      <c r="A37" s="150" t="s">
        <v>712</v>
      </c>
      <c r="B37" s="622" t="s">
        <v>1146</v>
      </c>
      <c r="C37" s="606" t="s">
        <v>997</v>
      </c>
      <c r="D37" s="22">
        <v>36915</v>
      </c>
      <c r="E37" s="22">
        <v>37170</v>
      </c>
      <c r="F37" s="21">
        <f t="shared" si="2"/>
        <v>255</v>
      </c>
      <c r="G37" s="378"/>
    </row>
    <row r="38" spans="1:8" ht="14.25" customHeight="1" thickBot="1" x14ac:dyDescent="0.25">
      <c r="A38" s="23" t="s">
        <v>713</v>
      </c>
      <c r="B38" s="628" t="s">
        <v>1796</v>
      </c>
      <c r="C38" s="600" t="s">
        <v>1812</v>
      </c>
      <c r="D38" s="22">
        <v>10285</v>
      </c>
      <c r="E38" s="22">
        <v>10540</v>
      </c>
      <c r="F38" s="22">
        <f>E38-D38</f>
        <v>255</v>
      </c>
      <c r="G38" s="351"/>
    </row>
    <row r="39" spans="1:8" ht="14.25" customHeight="1" thickBot="1" x14ac:dyDescent="0.25">
      <c r="A39" s="161" t="s">
        <v>714</v>
      </c>
      <c r="B39" s="622" t="s">
        <v>1797</v>
      </c>
      <c r="C39" s="599" t="s">
        <v>715</v>
      </c>
      <c r="D39" s="22">
        <v>41645</v>
      </c>
      <c r="E39" s="22">
        <v>41740</v>
      </c>
      <c r="F39" s="21">
        <f t="shared" si="2"/>
        <v>95</v>
      </c>
      <c r="G39" s="526"/>
    </row>
    <row r="40" spans="1:8" ht="14.25" customHeight="1" thickBot="1" x14ac:dyDescent="0.25">
      <c r="A40" s="23" t="s">
        <v>716</v>
      </c>
      <c r="B40" s="628" t="s">
        <v>1147</v>
      </c>
      <c r="C40" s="598" t="s">
        <v>717</v>
      </c>
      <c r="D40" s="22">
        <v>36255</v>
      </c>
      <c r="E40" s="22">
        <v>36445</v>
      </c>
      <c r="F40" s="21">
        <f t="shared" si="2"/>
        <v>190</v>
      </c>
      <c r="G40" s="710"/>
    </row>
    <row r="41" spans="1:8" ht="14.25" customHeight="1" thickBot="1" x14ac:dyDescent="0.25">
      <c r="A41" s="150" t="s">
        <v>718</v>
      </c>
      <c r="B41" s="622" t="s">
        <v>1148</v>
      </c>
      <c r="C41" s="606" t="s">
        <v>1813</v>
      </c>
      <c r="D41" s="22">
        <v>4230</v>
      </c>
      <c r="E41" s="22">
        <v>4235</v>
      </c>
      <c r="F41" s="21">
        <f t="shared" si="2"/>
        <v>5</v>
      </c>
      <c r="G41" s="138"/>
    </row>
    <row r="42" spans="1:8" ht="14.25" customHeight="1" thickBot="1" x14ac:dyDescent="0.25">
      <c r="A42" s="142" t="s">
        <v>719</v>
      </c>
      <c r="B42" s="628" t="s">
        <v>1149</v>
      </c>
      <c r="C42" s="600" t="s">
        <v>720</v>
      </c>
      <c r="D42" s="22">
        <v>95385</v>
      </c>
      <c r="E42" s="22">
        <v>95940</v>
      </c>
      <c r="F42" s="21">
        <f t="shared" si="2"/>
        <v>555</v>
      </c>
    </row>
    <row r="43" spans="1:8" ht="14.25" customHeight="1" thickBot="1" x14ac:dyDescent="0.25">
      <c r="A43" s="142" t="s">
        <v>721</v>
      </c>
      <c r="B43" s="622" t="s">
        <v>1692</v>
      </c>
      <c r="C43" s="598" t="s">
        <v>1958</v>
      </c>
      <c r="D43" s="22">
        <v>6430</v>
      </c>
      <c r="E43" s="22">
        <v>6810</v>
      </c>
      <c r="F43" s="22">
        <f t="shared" ref="F43" si="4">E43-D43</f>
        <v>380</v>
      </c>
      <c r="G43" s="594"/>
    </row>
    <row r="44" spans="1:8" ht="14.25" customHeight="1" thickBot="1" x14ac:dyDescent="0.25">
      <c r="A44" s="142" t="s">
        <v>722</v>
      </c>
      <c r="B44" s="622" t="s">
        <v>1798</v>
      </c>
      <c r="C44" s="598" t="s">
        <v>1996</v>
      </c>
      <c r="D44" s="22">
        <v>565</v>
      </c>
      <c r="E44" s="22">
        <v>730</v>
      </c>
      <c r="F44" s="22">
        <f t="shared" ref="F44" si="5">E44-D44</f>
        <v>165</v>
      </c>
      <c r="G44" s="594"/>
    </row>
    <row r="45" spans="1:8" ht="14.25" customHeight="1" thickBot="1" x14ac:dyDescent="0.25">
      <c r="A45" s="142" t="s">
        <v>723</v>
      </c>
      <c r="B45" s="622" t="s">
        <v>1150</v>
      </c>
      <c r="C45" s="606" t="s">
        <v>724</v>
      </c>
      <c r="D45" s="22">
        <v>85105</v>
      </c>
      <c r="E45" s="22">
        <v>85405</v>
      </c>
      <c r="F45" s="21">
        <f t="shared" si="2"/>
        <v>300</v>
      </c>
      <c r="G45" s="136" t="s">
        <v>515</v>
      </c>
    </row>
    <row r="46" spans="1:8" ht="14.25" customHeight="1" thickBot="1" x14ac:dyDescent="0.25">
      <c r="A46" s="23" t="s">
        <v>725</v>
      </c>
      <c r="B46" s="628" t="s">
        <v>1151</v>
      </c>
      <c r="C46" s="600" t="s">
        <v>1545</v>
      </c>
      <c r="D46" s="22">
        <v>7545</v>
      </c>
      <c r="E46" s="22">
        <v>7790</v>
      </c>
      <c r="F46" s="21">
        <f t="shared" ref="F46" si="6">E46-D46</f>
        <v>245</v>
      </c>
      <c r="G46" s="519"/>
      <c r="H46" s="241"/>
    </row>
    <row r="47" spans="1:8" ht="14.25" customHeight="1" thickBot="1" x14ac:dyDescent="0.25">
      <c r="A47" s="161" t="s">
        <v>726</v>
      </c>
      <c r="B47" s="622" t="s">
        <v>1152</v>
      </c>
      <c r="C47" s="607" t="s">
        <v>1814</v>
      </c>
      <c r="D47" s="22">
        <v>10165</v>
      </c>
      <c r="E47" s="22">
        <v>10340</v>
      </c>
      <c r="F47" s="21">
        <f t="shared" ref="F47" si="7">E47-D47</f>
        <v>175</v>
      </c>
      <c r="G47" s="378"/>
    </row>
    <row r="48" spans="1:8" ht="15" customHeight="1" thickBot="1" x14ac:dyDescent="0.25">
      <c r="A48" s="161" t="s">
        <v>727</v>
      </c>
      <c r="B48" s="631" t="s">
        <v>1153</v>
      </c>
      <c r="C48" s="612" t="s">
        <v>1815</v>
      </c>
      <c r="D48" s="158">
        <v>53385</v>
      </c>
      <c r="E48" s="158">
        <v>53670</v>
      </c>
      <c r="F48" s="21">
        <f t="shared" si="2"/>
        <v>285</v>
      </c>
      <c r="G48" s="136" t="s">
        <v>520</v>
      </c>
    </row>
    <row r="49" spans="1:7" ht="14.25" customHeight="1" thickBot="1" x14ac:dyDescent="0.25">
      <c r="A49" s="23" t="s">
        <v>728</v>
      </c>
      <c r="B49" s="628" t="s">
        <v>1154</v>
      </c>
      <c r="C49" s="600" t="s">
        <v>1816</v>
      </c>
      <c r="D49" s="22">
        <v>13245</v>
      </c>
      <c r="E49" s="22">
        <v>13375</v>
      </c>
      <c r="F49" s="22">
        <f>E49-D49</f>
        <v>130</v>
      </c>
      <c r="G49" s="112"/>
    </row>
    <row r="50" spans="1:7" ht="14.25" customHeight="1" thickBot="1" x14ac:dyDescent="0.25">
      <c r="A50" s="150" t="s">
        <v>729</v>
      </c>
      <c r="B50" s="622" t="s">
        <v>1155</v>
      </c>
      <c r="C50" s="599" t="s">
        <v>1017</v>
      </c>
      <c r="D50" s="22">
        <v>30125</v>
      </c>
      <c r="E50" s="22">
        <v>30400</v>
      </c>
      <c r="F50" s="21">
        <f t="shared" si="2"/>
        <v>275</v>
      </c>
      <c r="G50" s="378"/>
    </row>
    <row r="51" spans="1:7" ht="14.25" customHeight="1" thickBot="1" x14ac:dyDescent="0.25">
      <c r="A51" s="142" t="s">
        <v>730</v>
      </c>
      <c r="B51" s="628" t="s">
        <v>1156</v>
      </c>
      <c r="C51" s="598" t="s">
        <v>1817</v>
      </c>
      <c r="D51" s="22">
        <v>13530</v>
      </c>
      <c r="E51" s="22">
        <v>13780</v>
      </c>
      <c r="F51" s="22">
        <f>E51-D51</f>
        <v>250</v>
      </c>
      <c r="G51" s="353"/>
    </row>
    <row r="52" spans="1:7" ht="14.25" customHeight="1" thickBot="1" x14ac:dyDescent="0.25">
      <c r="A52" s="142" t="s">
        <v>731</v>
      </c>
      <c r="B52" s="622" t="s">
        <v>1157</v>
      </c>
      <c r="C52" s="607" t="s">
        <v>1818</v>
      </c>
      <c r="D52" s="22">
        <v>8925</v>
      </c>
      <c r="E52" s="22">
        <v>9085</v>
      </c>
      <c r="F52" s="22">
        <f>E52-D52</f>
        <v>160</v>
      </c>
      <c r="G52" s="136" t="s">
        <v>525</v>
      </c>
    </row>
    <row r="53" spans="1:7" ht="15" customHeight="1" thickBot="1" x14ac:dyDescent="0.25">
      <c r="A53" s="161" t="s">
        <v>732</v>
      </c>
      <c r="B53" s="628" t="s">
        <v>1158</v>
      </c>
      <c r="C53" s="600" t="s">
        <v>967</v>
      </c>
      <c r="D53" s="29">
        <v>18480</v>
      </c>
      <c r="E53" s="29">
        <v>18645</v>
      </c>
      <c r="F53" s="21">
        <f t="shared" si="2"/>
        <v>165</v>
      </c>
      <c r="G53" s="378"/>
    </row>
    <row r="54" spans="1:7" ht="14.25" customHeight="1" thickBot="1" x14ac:dyDescent="0.25">
      <c r="A54" s="142" t="s">
        <v>733</v>
      </c>
      <c r="B54" s="622" t="s">
        <v>1159</v>
      </c>
      <c r="C54" s="598" t="s">
        <v>1819</v>
      </c>
      <c r="D54" s="29">
        <v>5420</v>
      </c>
      <c r="E54" s="29">
        <v>5505</v>
      </c>
      <c r="F54" s="22">
        <f>E54-D54</f>
        <v>85</v>
      </c>
      <c r="G54" s="351"/>
    </row>
    <row r="55" spans="1:7" ht="14.25" customHeight="1" thickBot="1" x14ac:dyDescent="0.25">
      <c r="A55" s="161" t="s">
        <v>286</v>
      </c>
      <c r="B55" s="628" t="s">
        <v>1799</v>
      </c>
      <c r="C55" s="600" t="s">
        <v>734</v>
      </c>
      <c r="D55" s="158">
        <v>50860</v>
      </c>
      <c r="E55" s="158">
        <v>51200</v>
      </c>
      <c r="F55" s="21">
        <f t="shared" si="2"/>
        <v>340</v>
      </c>
      <c r="G55" s="223"/>
    </row>
    <row r="56" spans="1:7" ht="15.75" customHeight="1" thickBot="1" x14ac:dyDescent="0.25">
      <c r="A56" s="23" t="s">
        <v>735</v>
      </c>
      <c r="B56" s="622" t="s">
        <v>1162</v>
      </c>
      <c r="C56" s="607" t="s">
        <v>1820</v>
      </c>
      <c r="D56" s="22">
        <v>43235</v>
      </c>
      <c r="E56" s="22">
        <v>44505</v>
      </c>
      <c r="F56" s="21">
        <f t="shared" si="2"/>
        <v>1270</v>
      </c>
      <c r="G56" s="328"/>
    </row>
    <row r="57" spans="1:7" ht="14.25" customHeight="1" thickBot="1" x14ac:dyDescent="0.25">
      <c r="A57" s="161" t="s">
        <v>736</v>
      </c>
      <c r="B57" s="628" t="s">
        <v>1160</v>
      </c>
      <c r="C57" s="598" t="s">
        <v>1821</v>
      </c>
      <c r="D57" s="22">
        <v>5015</v>
      </c>
      <c r="E57" s="22">
        <v>5100</v>
      </c>
      <c r="F57" s="21">
        <f t="shared" ref="F57" si="8">E57-D57</f>
        <v>85</v>
      </c>
      <c r="G57" s="358"/>
    </row>
    <row r="58" spans="1:7" ht="15.75" customHeight="1" thickBot="1" x14ac:dyDescent="0.25">
      <c r="A58" s="150" t="s">
        <v>737</v>
      </c>
      <c r="B58" s="622" t="s">
        <v>1160</v>
      </c>
      <c r="C58" s="603" t="s">
        <v>1822</v>
      </c>
      <c r="D58" s="22">
        <v>26850</v>
      </c>
      <c r="E58" s="22">
        <v>27130</v>
      </c>
      <c r="F58" s="21">
        <f t="shared" si="2"/>
        <v>280</v>
      </c>
      <c r="G58" s="328"/>
    </row>
    <row r="59" spans="1:7" ht="14.25" customHeight="1" thickBot="1" x14ac:dyDescent="0.25">
      <c r="A59" s="161" t="s">
        <v>738</v>
      </c>
      <c r="B59" s="622" t="s">
        <v>1161</v>
      </c>
      <c r="C59" s="598" t="s">
        <v>1487</v>
      </c>
      <c r="D59" s="158">
        <v>11390</v>
      </c>
      <c r="E59" s="158">
        <v>11580</v>
      </c>
      <c r="F59" s="21">
        <f t="shared" ref="F59" si="9">E59-D59</f>
        <v>190</v>
      </c>
      <c r="G59" s="10"/>
    </row>
    <row r="60" spans="1:7" ht="21.75" customHeight="1" thickBot="1" x14ac:dyDescent="0.25">
      <c r="A60" s="781" t="s">
        <v>16</v>
      </c>
      <c r="B60" s="782"/>
      <c r="C60" s="782"/>
      <c r="D60" s="783"/>
      <c r="E60" s="784"/>
      <c r="F60" s="503">
        <f>SUM(F7:F59)</f>
        <v>13800</v>
      </c>
      <c r="G60" s="522"/>
    </row>
    <row r="61" spans="1:7" ht="24" customHeight="1" thickBot="1" x14ac:dyDescent="0.25">
      <c r="A61" s="504"/>
      <c r="B61" s="505"/>
      <c r="C61" s="776" t="s">
        <v>1042</v>
      </c>
      <c r="D61" s="777"/>
      <c r="E61" s="778"/>
      <c r="F61" s="349">
        <f>SUM('Общ. счетчики'!G22:G23)</f>
        <v>14210</v>
      </c>
    </row>
    <row r="62" spans="1:7" ht="0.75" customHeight="1" x14ac:dyDescent="0.2">
      <c r="C62" s="127"/>
    </row>
  </sheetData>
  <customSheetViews>
    <customSheetView guid="{59BB3A05-2517-4212-B4B0-766CE27362F6}" scale="120" showPageBreaks="1" printArea="1" state="hidden" view="pageBreakPreview" topLeftCell="A49">
      <selection activeCell="E3" sqref="E3"/>
      <pageMargins left="0.59055118110236227" right="0.19685039370078741" top="0.39370078740157483" bottom="0.39370078740157483" header="0" footer="0"/>
      <pageSetup paperSize="9" orientation="portrait" r:id="rId1"/>
      <headerFooter alignWithMargins="0"/>
    </customSheetView>
    <customSheetView guid="{11E80AD0-6AA7-470D-8311-11AF96F196E5}" scale="120" showPageBreaks="1" printArea="1" view="pageBreakPreview" topLeftCell="A58">
      <selection activeCell="F66" sqref="F66"/>
      <pageMargins left="0.59055118110236227" right="0.19685039370078741" top="0.39370078740157483" bottom="0.39370078740157483" header="0" footer="0"/>
      <pageSetup paperSize="9" orientation="portrait" r:id="rId2"/>
      <headerFooter alignWithMargins="0"/>
    </customSheetView>
    <customSheetView guid="{1298D0A2-0CF6-434E-A6CD-B210E2963ADD}" scale="120" showPageBreaks="1" printArea="1" view="pageBreakPreview" topLeftCell="A58">
      <selection activeCell="F66" sqref="F66"/>
      <pageMargins left="0.59055118110236227" right="0.19685039370078741" top="0.39370078740157483" bottom="0.39370078740157483" header="0" footer="0"/>
      <pageSetup paperSize="9" orientation="portrait" r:id="rId3"/>
      <headerFooter alignWithMargins="0"/>
    </customSheetView>
  </customSheetViews>
  <mergeCells count="9">
    <mergeCell ref="A60:E60"/>
    <mergeCell ref="D4:E5"/>
    <mergeCell ref="C61:E61"/>
    <mergeCell ref="C1:D1"/>
    <mergeCell ref="E2:F2"/>
    <mergeCell ref="A4:A6"/>
    <mergeCell ref="B4:B6"/>
    <mergeCell ref="C4:C6"/>
    <mergeCell ref="F4:F6"/>
  </mergeCells>
  <phoneticPr fontId="11" type="noConversion"/>
  <pageMargins left="0.59055118110236227" right="0.19685039370078741" top="0.39370078740157483" bottom="0.39370078740157483" header="0" footer="0"/>
  <pageSetup paperSize="9" orientation="portrait" r:id="rId4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08"/>
  <sheetViews>
    <sheetView view="pageBreakPreview" topLeftCell="A202" zoomScale="120" zoomScaleSheetLayoutView="120" workbookViewId="0">
      <selection activeCell="E218" sqref="E218"/>
    </sheetView>
  </sheetViews>
  <sheetFormatPr defaultRowHeight="12.75" x14ac:dyDescent="0.2"/>
  <cols>
    <col min="1" max="1" width="7.7109375" customWidth="1"/>
    <col min="2" max="2" width="23.7109375" customWidth="1"/>
    <col min="3" max="3" width="14.7109375" customWidth="1"/>
    <col min="4" max="4" width="10.7109375" customWidth="1"/>
    <col min="5" max="5" width="11.140625" customWidth="1"/>
    <col min="6" max="6" width="10.5703125" customWidth="1"/>
    <col min="7" max="7" width="12.85546875" customWidth="1"/>
    <col min="8" max="8" width="0.140625" customWidth="1"/>
    <col min="9" max="13" width="9.140625" hidden="1" customWidth="1"/>
    <col min="14" max="14" width="0.140625" customWidth="1"/>
    <col min="15" max="15" width="11.28515625" customWidth="1"/>
  </cols>
  <sheetData>
    <row r="1" spans="1:8" ht="16.5" customHeight="1" x14ac:dyDescent="0.2">
      <c r="C1" s="766" t="s">
        <v>495</v>
      </c>
      <c r="D1" s="767"/>
      <c r="E1" s="767"/>
    </row>
    <row r="2" spans="1:8" ht="13.5" thickBot="1" x14ac:dyDescent="0.25">
      <c r="A2" s="1" t="s">
        <v>739</v>
      </c>
      <c r="B2" s="1"/>
      <c r="C2" s="1"/>
      <c r="E2" s="793" t="s">
        <v>2008</v>
      </c>
      <c r="F2" s="793"/>
    </row>
    <row r="3" spans="1:8" ht="13.5" customHeight="1" thickBot="1" x14ac:dyDescent="0.25">
      <c r="A3" s="771" t="s">
        <v>1125</v>
      </c>
      <c r="B3" s="769" t="s">
        <v>481</v>
      </c>
      <c r="C3" s="769" t="s">
        <v>1</v>
      </c>
      <c r="D3" s="769" t="s">
        <v>2</v>
      </c>
      <c r="E3" s="769"/>
      <c r="F3" s="769" t="s">
        <v>5</v>
      </c>
    </row>
    <row r="4" spans="1:8" ht="13.5" thickBot="1" x14ac:dyDescent="0.25">
      <c r="A4" s="772"/>
      <c r="B4" s="769"/>
      <c r="C4" s="769"/>
      <c r="D4" s="769"/>
      <c r="E4" s="769"/>
      <c r="F4" s="769"/>
    </row>
    <row r="5" spans="1:8" ht="13.5" thickBot="1" x14ac:dyDescent="0.25">
      <c r="A5" s="773"/>
      <c r="B5" s="769"/>
      <c r="C5" s="769"/>
      <c r="D5" s="110" t="s">
        <v>6</v>
      </c>
      <c r="E5" s="111" t="s">
        <v>7</v>
      </c>
      <c r="F5" s="769"/>
    </row>
    <row r="6" spans="1:8" ht="15" customHeight="1" thickBot="1" x14ac:dyDescent="0.25">
      <c r="A6" s="173" t="s">
        <v>740</v>
      </c>
      <c r="B6" s="622" t="s">
        <v>1183</v>
      </c>
      <c r="C6" s="633" t="s">
        <v>1830</v>
      </c>
      <c r="D6" s="152">
        <v>12845</v>
      </c>
      <c r="E6" s="152">
        <v>12980</v>
      </c>
      <c r="F6" s="152">
        <f>E6-D6</f>
        <v>135</v>
      </c>
      <c r="G6" s="284"/>
    </row>
    <row r="7" spans="1:8" ht="15" customHeight="1" thickBot="1" x14ac:dyDescent="0.25">
      <c r="A7" s="23" t="s">
        <v>741</v>
      </c>
      <c r="B7" s="628" t="s">
        <v>1184</v>
      </c>
      <c r="C7" s="615" t="s">
        <v>1486</v>
      </c>
      <c r="D7" s="174">
        <v>5205</v>
      </c>
      <c r="E7" s="174">
        <v>5250</v>
      </c>
      <c r="F7" s="152">
        <f>E7-D7</f>
        <v>45</v>
      </c>
      <c r="G7" s="285"/>
    </row>
    <row r="8" spans="1:8" ht="15" customHeight="1" thickBot="1" x14ac:dyDescent="0.25">
      <c r="A8" s="23" t="s">
        <v>742</v>
      </c>
      <c r="B8" s="622" t="s">
        <v>1974</v>
      </c>
      <c r="C8" s="632" t="s">
        <v>1831</v>
      </c>
      <c r="D8" s="174">
        <v>11470</v>
      </c>
      <c r="E8" s="174">
        <v>11520</v>
      </c>
      <c r="F8" s="152">
        <f>E8-D8</f>
        <v>50</v>
      </c>
    </row>
    <row r="9" spans="1:8" ht="15" customHeight="1" thickBot="1" x14ac:dyDescent="0.25">
      <c r="A9" s="525" t="s">
        <v>743</v>
      </c>
      <c r="B9" s="628" t="s">
        <v>233</v>
      </c>
      <c r="C9" s="634" t="s">
        <v>1577</v>
      </c>
      <c r="D9" s="174">
        <v>8520</v>
      </c>
      <c r="E9" s="174">
        <v>8780</v>
      </c>
      <c r="F9" s="152">
        <f>E9-D9</f>
        <v>260</v>
      </c>
      <c r="G9" s="521"/>
    </row>
    <row r="10" spans="1:8" ht="15" customHeight="1" thickBot="1" x14ac:dyDescent="0.25">
      <c r="A10" s="161" t="s">
        <v>744</v>
      </c>
      <c r="B10" s="622" t="s">
        <v>1185</v>
      </c>
      <c r="C10" s="632" t="s">
        <v>1832</v>
      </c>
      <c r="D10" s="152">
        <v>17725</v>
      </c>
      <c r="E10" s="152">
        <v>17995</v>
      </c>
      <c r="F10" s="152">
        <f t="shared" ref="F10:F34" si="0">E10-D10</f>
        <v>270</v>
      </c>
      <c r="G10" s="297"/>
    </row>
    <row r="11" spans="1:8" ht="15" customHeight="1" thickBot="1" x14ac:dyDescent="0.25">
      <c r="A11" s="150" t="s">
        <v>745</v>
      </c>
      <c r="B11" s="628" t="s">
        <v>1186</v>
      </c>
      <c r="C11" s="615" t="s">
        <v>1833</v>
      </c>
      <c r="D11" s="174">
        <v>45145</v>
      </c>
      <c r="E11" s="174">
        <v>45225</v>
      </c>
      <c r="F11" s="152">
        <f t="shared" si="0"/>
        <v>80</v>
      </c>
      <c r="G11" s="297"/>
    </row>
    <row r="12" spans="1:8" ht="15" customHeight="1" thickBot="1" x14ac:dyDescent="0.25">
      <c r="A12" s="23" t="s">
        <v>746</v>
      </c>
      <c r="B12" s="622" t="s">
        <v>1187</v>
      </c>
      <c r="C12" s="635" t="s">
        <v>1582</v>
      </c>
      <c r="D12" s="174">
        <v>17155</v>
      </c>
      <c r="E12" s="174">
        <v>17520</v>
      </c>
      <c r="F12" s="152">
        <f t="shared" ref="F12" si="1">E12-D12</f>
        <v>365</v>
      </c>
      <c r="G12" s="521"/>
    </row>
    <row r="13" spans="1:8" ht="15" customHeight="1" thickBot="1" x14ac:dyDescent="0.25">
      <c r="A13" s="23" t="s">
        <v>747</v>
      </c>
      <c r="B13" s="628" t="s">
        <v>1188</v>
      </c>
      <c r="C13" s="634" t="s">
        <v>1834</v>
      </c>
      <c r="D13" s="174">
        <v>12715</v>
      </c>
      <c r="E13" s="174">
        <v>12840</v>
      </c>
      <c r="F13" s="152">
        <f t="shared" si="0"/>
        <v>125</v>
      </c>
    </row>
    <row r="14" spans="1:8" ht="15" customHeight="1" thickBot="1" x14ac:dyDescent="0.25">
      <c r="A14" s="150" t="s">
        <v>748</v>
      </c>
      <c r="B14" s="622" t="s">
        <v>1189</v>
      </c>
      <c r="C14" s="599" t="s">
        <v>944</v>
      </c>
      <c r="D14" s="152">
        <v>68785</v>
      </c>
      <c r="E14" s="152">
        <v>69070</v>
      </c>
      <c r="F14" s="152">
        <f t="shared" si="0"/>
        <v>285</v>
      </c>
    </row>
    <row r="15" spans="1:8" ht="15" customHeight="1" thickBot="1" x14ac:dyDescent="0.25">
      <c r="A15" s="175" t="s">
        <v>749</v>
      </c>
      <c r="B15" s="628" t="s">
        <v>1823</v>
      </c>
      <c r="C15" s="598" t="s">
        <v>1835</v>
      </c>
      <c r="D15" s="152">
        <v>19760</v>
      </c>
      <c r="E15" s="152">
        <v>20020</v>
      </c>
      <c r="F15" s="152">
        <f t="shared" si="0"/>
        <v>260</v>
      </c>
      <c r="G15" s="350">
        <v>160</v>
      </c>
      <c r="H15" s="140"/>
    </row>
    <row r="16" spans="1:8" ht="15" customHeight="1" thickBot="1" x14ac:dyDescent="0.25">
      <c r="A16" s="150" t="s">
        <v>750</v>
      </c>
      <c r="B16" s="622" t="s">
        <v>1190</v>
      </c>
      <c r="C16" s="635" t="s">
        <v>1633</v>
      </c>
      <c r="D16" s="152">
        <v>5475</v>
      </c>
      <c r="E16" s="152">
        <v>5605</v>
      </c>
      <c r="F16" s="152">
        <f t="shared" ref="F16" si="2">E16-D16</f>
        <v>130</v>
      </c>
      <c r="G16" s="127"/>
    </row>
    <row r="17" spans="1:15" ht="15" customHeight="1" thickBot="1" x14ac:dyDescent="0.25">
      <c r="A17" s="23" t="s">
        <v>751</v>
      </c>
      <c r="B17" s="628" t="s">
        <v>1191</v>
      </c>
      <c r="C17" s="634" t="s">
        <v>945</v>
      </c>
      <c r="D17" s="152">
        <v>32065</v>
      </c>
      <c r="E17" s="152">
        <v>32215</v>
      </c>
      <c r="F17" s="152">
        <f t="shared" si="0"/>
        <v>150</v>
      </c>
      <c r="G17" s="241"/>
    </row>
    <row r="18" spans="1:15" ht="15" customHeight="1" thickBot="1" x14ac:dyDescent="0.25">
      <c r="A18" s="150" t="s">
        <v>752</v>
      </c>
      <c r="B18" s="622" t="s">
        <v>1192</v>
      </c>
      <c r="C18" s="635" t="s">
        <v>1611</v>
      </c>
      <c r="D18" s="152">
        <v>16330</v>
      </c>
      <c r="E18" s="152">
        <v>16630</v>
      </c>
      <c r="F18" s="152">
        <f t="shared" ref="F18" si="3">E18-D18</f>
        <v>300</v>
      </c>
    </row>
    <row r="19" spans="1:15" ht="15" customHeight="1" thickBot="1" x14ac:dyDescent="0.25">
      <c r="A19" s="150" t="s">
        <v>753</v>
      </c>
      <c r="B19" s="628" t="s">
        <v>1193</v>
      </c>
      <c r="C19" s="634" t="s">
        <v>1674</v>
      </c>
      <c r="D19" s="152">
        <v>10640</v>
      </c>
      <c r="E19" s="152">
        <v>10980</v>
      </c>
      <c r="F19" s="152">
        <f t="shared" ref="F19" si="4">E19-D19</f>
        <v>340</v>
      </c>
      <c r="G19" s="578"/>
    </row>
    <row r="20" spans="1:15" ht="15" customHeight="1" thickBot="1" x14ac:dyDescent="0.25">
      <c r="A20" s="23" t="s">
        <v>754</v>
      </c>
      <c r="B20" s="622" t="s">
        <v>1194</v>
      </c>
      <c r="C20" s="635" t="s">
        <v>1742</v>
      </c>
      <c r="D20" s="152">
        <v>49845</v>
      </c>
      <c r="E20" s="152">
        <v>50340</v>
      </c>
      <c r="F20" s="152">
        <f t="shared" si="0"/>
        <v>495</v>
      </c>
      <c r="G20" s="185"/>
    </row>
    <row r="21" spans="1:15" ht="15" customHeight="1" thickBot="1" x14ac:dyDescent="0.25">
      <c r="A21" s="150" t="s">
        <v>755</v>
      </c>
      <c r="B21" s="628" t="s">
        <v>1195</v>
      </c>
      <c r="C21" s="634" t="s">
        <v>946</v>
      </c>
      <c r="D21" s="152">
        <v>68745</v>
      </c>
      <c r="E21" s="152">
        <v>69340</v>
      </c>
      <c r="F21" s="152">
        <f t="shared" si="0"/>
        <v>595</v>
      </c>
      <c r="G21" s="33"/>
    </row>
    <row r="22" spans="1:15" ht="15" customHeight="1" thickBot="1" x14ac:dyDescent="0.25">
      <c r="A22" s="150" t="s">
        <v>756</v>
      </c>
      <c r="B22" s="622" t="s">
        <v>1196</v>
      </c>
      <c r="C22" s="635" t="s">
        <v>1836</v>
      </c>
      <c r="D22" s="152">
        <v>49725</v>
      </c>
      <c r="E22" s="152">
        <v>50250</v>
      </c>
      <c r="F22" s="152">
        <f t="shared" si="0"/>
        <v>525</v>
      </c>
      <c r="G22" s="33"/>
    </row>
    <row r="23" spans="1:15" ht="15" customHeight="1" thickBot="1" x14ac:dyDescent="0.25">
      <c r="A23" s="150" t="s">
        <v>757</v>
      </c>
      <c r="B23" s="628" t="s">
        <v>1197</v>
      </c>
      <c r="C23" s="634" t="s">
        <v>1837</v>
      </c>
      <c r="D23" s="152">
        <v>10230</v>
      </c>
      <c r="E23" s="152">
        <v>10395</v>
      </c>
      <c r="F23" s="152">
        <f t="shared" si="0"/>
        <v>165</v>
      </c>
      <c r="G23" s="33"/>
    </row>
    <row r="24" spans="1:15" ht="15" customHeight="1" thickBot="1" x14ac:dyDescent="0.25">
      <c r="A24" s="150" t="s">
        <v>1565</v>
      </c>
      <c r="B24" s="622" t="s">
        <v>1198</v>
      </c>
      <c r="C24" s="635" t="s">
        <v>1553</v>
      </c>
      <c r="D24" s="152">
        <v>6940</v>
      </c>
      <c r="E24" s="152">
        <v>7035</v>
      </c>
      <c r="F24" s="152">
        <f t="shared" ref="F24" si="5">E24-D24</f>
        <v>95</v>
      </c>
      <c r="G24" s="127"/>
    </row>
    <row r="25" spans="1:15" ht="15" customHeight="1" thickBot="1" x14ac:dyDescent="0.25">
      <c r="A25" s="150" t="s">
        <v>758</v>
      </c>
      <c r="B25" s="628" t="s">
        <v>1199</v>
      </c>
      <c r="C25" s="615" t="s">
        <v>1838</v>
      </c>
      <c r="D25" s="152">
        <v>14430</v>
      </c>
      <c r="E25" s="152">
        <v>14460</v>
      </c>
      <c r="F25" s="152">
        <f t="shared" si="0"/>
        <v>30</v>
      </c>
      <c r="G25" s="183" t="s">
        <v>948</v>
      </c>
    </row>
    <row r="26" spans="1:15" ht="15" customHeight="1" thickBot="1" x14ac:dyDescent="0.25">
      <c r="A26" s="23" t="s">
        <v>759</v>
      </c>
      <c r="B26" s="622" t="s">
        <v>1200</v>
      </c>
      <c r="C26" s="616" t="s">
        <v>1399</v>
      </c>
      <c r="D26" s="152">
        <v>8450</v>
      </c>
      <c r="E26" s="152">
        <v>8525</v>
      </c>
      <c r="F26" s="152">
        <f>E26-D26</f>
        <v>75</v>
      </c>
      <c r="G26" s="354"/>
    </row>
    <row r="27" spans="1:15" ht="15" customHeight="1" thickBot="1" x14ac:dyDescent="0.25">
      <c r="A27" s="150" t="s">
        <v>760</v>
      </c>
      <c r="B27" s="641" t="s">
        <v>1695</v>
      </c>
      <c r="C27" s="701" t="s">
        <v>1992</v>
      </c>
      <c r="D27" s="152">
        <v>1800</v>
      </c>
      <c r="E27" s="152">
        <v>2185</v>
      </c>
      <c r="F27" s="152">
        <f t="shared" ref="F27" si="6">E27-D27</f>
        <v>385</v>
      </c>
      <c r="G27" s="179"/>
      <c r="O27" s="667"/>
    </row>
    <row r="28" spans="1:15" ht="15" customHeight="1" thickBot="1" x14ac:dyDescent="0.25">
      <c r="A28" s="23" t="s">
        <v>761</v>
      </c>
      <c r="B28" s="700" t="s">
        <v>1201</v>
      </c>
      <c r="C28" s="603" t="s">
        <v>1528</v>
      </c>
      <c r="D28" s="152">
        <v>5045</v>
      </c>
      <c r="E28" s="152">
        <v>5270</v>
      </c>
      <c r="F28" s="152">
        <f t="shared" ref="F28" si="7">E28-D28</f>
        <v>225</v>
      </c>
      <c r="G28" s="144" t="s">
        <v>1527</v>
      </c>
    </row>
    <row r="29" spans="1:15" ht="15" customHeight="1" thickBot="1" x14ac:dyDescent="0.25">
      <c r="A29" s="150" t="s">
        <v>762</v>
      </c>
      <c r="B29" s="628" t="s">
        <v>1824</v>
      </c>
      <c r="C29" s="615" t="s">
        <v>1639</v>
      </c>
      <c r="D29" s="22">
        <v>18085</v>
      </c>
      <c r="E29" s="22">
        <v>18370</v>
      </c>
      <c r="F29" s="152">
        <f t="shared" ref="F29" si="8">E29-D29</f>
        <v>285</v>
      </c>
      <c r="G29" s="179" t="s">
        <v>1640</v>
      </c>
    </row>
    <row r="30" spans="1:15" ht="15" customHeight="1" thickBot="1" x14ac:dyDescent="0.25">
      <c r="A30" s="150" t="s">
        <v>763</v>
      </c>
      <c r="B30" s="622" t="s">
        <v>1202</v>
      </c>
      <c r="C30" s="616" t="s">
        <v>1005</v>
      </c>
      <c r="D30" s="22">
        <v>59355</v>
      </c>
      <c r="E30" s="22">
        <v>59555</v>
      </c>
      <c r="F30" s="152">
        <f t="shared" si="0"/>
        <v>200</v>
      </c>
      <c r="G30" s="144" t="s">
        <v>1004</v>
      </c>
    </row>
    <row r="31" spans="1:15" ht="15" customHeight="1" thickBot="1" x14ac:dyDescent="0.25">
      <c r="A31" s="150" t="s">
        <v>764</v>
      </c>
      <c r="B31" s="628" t="s">
        <v>1269</v>
      </c>
      <c r="C31" s="602" t="s">
        <v>1473</v>
      </c>
      <c r="D31" s="22">
        <v>18075</v>
      </c>
      <c r="E31" s="22">
        <v>18400</v>
      </c>
      <c r="F31" s="152">
        <f t="shared" ref="F31" si="9">E31-D31</f>
        <v>325</v>
      </c>
      <c r="G31" s="181"/>
    </row>
    <row r="32" spans="1:15" ht="15" customHeight="1" thickBot="1" x14ac:dyDescent="0.25">
      <c r="A32" s="23" t="s">
        <v>765</v>
      </c>
      <c r="B32" s="622" t="s">
        <v>1203</v>
      </c>
      <c r="C32" s="616" t="s">
        <v>1839</v>
      </c>
      <c r="D32" s="152">
        <v>17785</v>
      </c>
      <c r="E32" s="152">
        <v>17925</v>
      </c>
      <c r="F32" s="152">
        <f t="shared" si="0"/>
        <v>140</v>
      </c>
      <c r="G32" s="140"/>
    </row>
    <row r="33" spans="1:7" ht="15" customHeight="1" thickBot="1" x14ac:dyDescent="0.25">
      <c r="A33" s="175" t="s">
        <v>766</v>
      </c>
      <c r="B33" s="628" t="s">
        <v>1204</v>
      </c>
      <c r="C33" s="615" t="s">
        <v>1040</v>
      </c>
      <c r="D33" s="152">
        <v>54125</v>
      </c>
      <c r="E33" s="152">
        <v>54285</v>
      </c>
      <c r="F33" s="152">
        <f t="shared" si="0"/>
        <v>160</v>
      </c>
      <c r="G33" s="183" t="s">
        <v>948</v>
      </c>
    </row>
    <row r="34" spans="1:7" ht="15" customHeight="1" thickBot="1" x14ac:dyDescent="0.25">
      <c r="A34" s="23" t="s">
        <v>767</v>
      </c>
      <c r="B34" s="622" t="s">
        <v>1360</v>
      </c>
      <c r="C34" s="606" t="s">
        <v>1657</v>
      </c>
      <c r="D34" s="22">
        <v>12625</v>
      </c>
      <c r="E34" s="22">
        <v>12735</v>
      </c>
      <c r="F34" s="152">
        <f t="shared" si="0"/>
        <v>110</v>
      </c>
      <c r="G34" s="325"/>
    </row>
    <row r="35" spans="1:7" ht="15" customHeight="1" thickBot="1" x14ac:dyDescent="0.25">
      <c r="A35" s="150" t="s">
        <v>768</v>
      </c>
      <c r="B35" s="628" t="s">
        <v>1825</v>
      </c>
      <c r="C35" s="615" t="s">
        <v>1840</v>
      </c>
      <c r="D35" s="22">
        <v>9990</v>
      </c>
      <c r="E35" s="22">
        <v>10080</v>
      </c>
      <c r="F35" s="152">
        <f>E35-D35</f>
        <v>90</v>
      </c>
      <c r="G35" s="181"/>
    </row>
    <row r="36" spans="1:7" ht="15" customHeight="1" thickBot="1" x14ac:dyDescent="0.25">
      <c r="A36" s="23" t="s">
        <v>769</v>
      </c>
      <c r="B36" s="622" t="s">
        <v>1205</v>
      </c>
      <c r="C36" s="616" t="s">
        <v>1041</v>
      </c>
      <c r="D36" s="22">
        <v>67235</v>
      </c>
      <c r="E36" s="22">
        <v>67575</v>
      </c>
      <c r="F36" s="152">
        <f t="shared" ref="F36:F50" si="10">E36-D36</f>
        <v>340</v>
      </c>
      <c r="G36" s="184"/>
    </row>
    <row r="37" spans="1:7" ht="15" customHeight="1" thickBot="1" x14ac:dyDescent="0.25">
      <c r="A37" s="150" t="s">
        <v>770</v>
      </c>
      <c r="B37" s="628" t="s">
        <v>1206</v>
      </c>
      <c r="C37" s="615" t="s">
        <v>1841</v>
      </c>
      <c r="D37" s="22">
        <v>24995</v>
      </c>
      <c r="E37" s="22">
        <v>25265</v>
      </c>
      <c r="F37" s="152">
        <f t="shared" si="10"/>
        <v>270</v>
      </c>
      <c r="G37" s="232"/>
    </row>
    <row r="38" spans="1:7" ht="15" customHeight="1" thickBot="1" x14ac:dyDescent="0.25">
      <c r="A38" s="23" t="s">
        <v>771</v>
      </c>
      <c r="B38" s="622" t="s">
        <v>1207</v>
      </c>
      <c r="C38" s="616" t="s">
        <v>772</v>
      </c>
      <c r="D38" s="22">
        <v>88630</v>
      </c>
      <c r="E38" s="22">
        <v>89035</v>
      </c>
      <c r="F38" s="152">
        <f t="shared" si="10"/>
        <v>405</v>
      </c>
      <c r="G38" s="181"/>
    </row>
    <row r="39" spans="1:7" ht="15" customHeight="1" thickBot="1" x14ac:dyDescent="0.25">
      <c r="A39" s="150" t="s">
        <v>773</v>
      </c>
      <c r="B39" s="628" t="s">
        <v>1208</v>
      </c>
      <c r="C39" s="634" t="s">
        <v>1634</v>
      </c>
      <c r="D39" s="152">
        <v>10785</v>
      </c>
      <c r="E39" s="152">
        <v>10975</v>
      </c>
      <c r="F39" s="152">
        <f t="shared" ref="F39" si="11">E39-D39</f>
        <v>190</v>
      </c>
      <c r="G39" s="179"/>
    </row>
    <row r="40" spans="1:7" ht="13.5" customHeight="1" thickBot="1" x14ac:dyDescent="0.25">
      <c r="A40" s="23" t="s">
        <v>774</v>
      </c>
      <c r="B40" s="622" t="s">
        <v>1209</v>
      </c>
      <c r="C40" s="609" t="s">
        <v>775</v>
      </c>
      <c r="D40" s="152">
        <v>63145</v>
      </c>
      <c r="E40" s="152">
        <v>63350</v>
      </c>
      <c r="F40" s="152">
        <f t="shared" si="10"/>
        <v>205</v>
      </c>
      <c r="G40" s="181"/>
    </row>
    <row r="41" spans="1:7" ht="14.25" customHeight="1" thickBot="1" x14ac:dyDescent="0.25">
      <c r="A41" s="150" t="s">
        <v>776</v>
      </c>
      <c r="B41" s="638" t="s">
        <v>1210</v>
      </c>
      <c r="C41" s="610" t="s">
        <v>1842</v>
      </c>
      <c r="D41" s="152">
        <v>17270</v>
      </c>
      <c r="E41" s="152">
        <v>17570</v>
      </c>
      <c r="F41" s="152">
        <f>E41-D41</f>
        <v>300</v>
      </c>
      <c r="G41" s="181"/>
    </row>
    <row r="42" spans="1:7" ht="15" customHeight="1" thickBot="1" x14ac:dyDescent="0.25">
      <c r="A42" s="156" t="s">
        <v>777</v>
      </c>
      <c r="B42" s="622" t="s">
        <v>1211</v>
      </c>
      <c r="C42" s="609" t="s">
        <v>1843</v>
      </c>
      <c r="D42" s="152">
        <v>105250</v>
      </c>
      <c r="E42" s="152">
        <v>105580</v>
      </c>
      <c r="F42" s="152">
        <f t="shared" si="10"/>
        <v>330</v>
      </c>
      <c r="G42" s="182" t="s">
        <v>778</v>
      </c>
    </row>
    <row r="43" spans="1:7" ht="15" customHeight="1" thickBot="1" x14ac:dyDescent="0.25">
      <c r="A43" s="150" t="s">
        <v>779</v>
      </c>
      <c r="B43" s="628" t="s">
        <v>1212</v>
      </c>
      <c r="C43" s="610" t="s">
        <v>1478</v>
      </c>
      <c r="D43" s="152">
        <v>12520</v>
      </c>
      <c r="E43" s="152">
        <v>12800</v>
      </c>
      <c r="F43" s="152">
        <f t="shared" ref="F43" si="12">E43-D43</f>
        <v>280</v>
      </c>
      <c r="G43" s="181"/>
    </row>
    <row r="44" spans="1:7" ht="15" customHeight="1" thickBot="1" x14ac:dyDescent="0.25">
      <c r="A44" s="150" t="s">
        <v>780</v>
      </c>
      <c r="B44" s="622" t="s">
        <v>1826</v>
      </c>
      <c r="C44" s="616" t="s">
        <v>1006</v>
      </c>
      <c r="D44" s="22">
        <v>23290</v>
      </c>
      <c r="E44" s="22">
        <v>23400</v>
      </c>
      <c r="F44" s="152">
        <f t="shared" si="10"/>
        <v>110</v>
      </c>
      <c r="G44" s="144" t="s">
        <v>1004</v>
      </c>
    </row>
    <row r="45" spans="1:7" ht="15" customHeight="1" thickBot="1" x14ac:dyDescent="0.25">
      <c r="A45" s="150" t="s">
        <v>781</v>
      </c>
      <c r="B45" s="628" t="s">
        <v>1213</v>
      </c>
      <c r="C45" s="634" t="s">
        <v>1656</v>
      </c>
      <c r="D45" s="152">
        <v>18680</v>
      </c>
      <c r="E45" s="152">
        <v>18910</v>
      </c>
      <c r="F45" s="152">
        <f t="shared" si="10"/>
        <v>230</v>
      </c>
      <c r="G45" s="311"/>
    </row>
    <row r="46" spans="1:7" ht="15" customHeight="1" thickBot="1" x14ac:dyDescent="0.25">
      <c r="A46" s="23" t="s">
        <v>782</v>
      </c>
      <c r="B46" s="622" t="s">
        <v>1214</v>
      </c>
      <c r="C46" s="616" t="s">
        <v>1844</v>
      </c>
      <c r="D46" s="22">
        <v>30660</v>
      </c>
      <c r="E46" s="22">
        <v>30745</v>
      </c>
      <c r="F46" s="152">
        <f t="shared" si="10"/>
        <v>85</v>
      </c>
      <c r="G46" s="186"/>
    </row>
    <row r="47" spans="1:7" ht="15" customHeight="1" thickBot="1" x14ac:dyDescent="0.25">
      <c r="A47" s="159" t="s">
        <v>783</v>
      </c>
      <c r="B47" s="628" t="s">
        <v>1215</v>
      </c>
      <c r="C47" s="636" t="s">
        <v>1672</v>
      </c>
      <c r="D47" s="159">
        <v>8355</v>
      </c>
      <c r="E47" s="159">
        <v>8660</v>
      </c>
      <c r="F47" s="152">
        <f t="shared" ref="F47" si="13">E47-D47</f>
        <v>305</v>
      </c>
      <c r="G47" s="181"/>
    </row>
    <row r="48" spans="1:7" ht="15" customHeight="1" thickBot="1" x14ac:dyDescent="0.25">
      <c r="A48" s="22">
        <v>43</v>
      </c>
      <c r="B48" s="622" t="s">
        <v>1216</v>
      </c>
      <c r="C48" s="603" t="s">
        <v>1845</v>
      </c>
      <c r="D48" s="159">
        <v>24265</v>
      </c>
      <c r="E48" s="159">
        <v>24395</v>
      </c>
      <c r="F48" s="152">
        <f t="shared" si="10"/>
        <v>130</v>
      </c>
      <c r="G48" s="318"/>
    </row>
    <row r="49" spans="1:15" ht="15.75" customHeight="1" thickBot="1" x14ac:dyDescent="0.25">
      <c r="A49" s="22">
        <v>44</v>
      </c>
      <c r="B49" s="628" t="s">
        <v>1217</v>
      </c>
      <c r="C49" s="610" t="s">
        <v>1846</v>
      </c>
      <c r="D49" s="152">
        <v>32865</v>
      </c>
      <c r="E49" s="152">
        <v>33185</v>
      </c>
      <c r="F49" s="152">
        <f t="shared" si="10"/>
        <v>320</v>
      </c>
      <c r="G49" s="510"/>
      <c r="M49" t="s">
        <v>1362</v>
      </c>
    </row>
    <row r="50" spans="1:15" ht="15" customHeight="1" thickBot="1" x14ac:dyDescent="0.25">
      <c r="A50" s="21">
        <v>45</v>
      </c>
      <c r="B50" s="622" t="s">
        <v>1218</v>
      </c>
      <c r="C50" s="616" t="s">
        <v>1847</v>
      </c>
      <c r="D50" s="22">
        <v>18205</v>
      </c>
      <c r="E50" s="22">
        <v>18305</v>
      </c>
      <c r="F50" s="152">
        <f t="shared" si="10"/>
        <v>100</v>
      </c>
      <c r="G50" s="181"/>
    </row>
    <row r="51" spans="1:15" ht="15" customHeight="1" thickBot="1" x14ac:dyDescent="0.25">
      <c r="A51" s="31" t="s">
        <v>784</v>
      </c>
      <c r="B51" s="622" t="s">
        <v>1827</v>
      </c>
      <c r="C51" s="732" t="s">
        <v>1848</v>
      </c>
      <c r="D51" s="582"/>
      <c r="E51" s="582"/>
      <c r="F51" s="569">
        <v>30</v>
      </c>
      <c r="G51" s="705">
        <v>68420</v>
      </c>
    </row>
    <row r="52" spans="1:15" ht="15" customHeight="1" thickBot="1" x14ac:dyDescent="0.25">
      <c r="A52" s="31"/>
      <c r="B52" s="628" t="s">
        <v>1827</v>
      </c>
      <c r="C52" s="615" t="s">
        <v>2009</v>
      </c>
      <c r="D52" s="152">
        <v>0</v>
      </c>
      <c r="E52" s="152">
        <v>225</v>
      </c>
      <c r="F52" s="152">
        <f t="shared" ref="F52" si="14">E52-D52</f>
        <v>225</v>
      </c>
      <c r="G52" s="705"/>
    </row>
    <row r="53" spans="1:15" ht="16.5" customHeight="1" thickBot="1" x14ac:dyDescent="0.25">
      <c r="A53" s="21">
        <v>47</v>
      </c>
      <c r="B53" s="622" t="s">
        <v>1077</v>
      </c>
      <c r="C53" s="616" t="s">
        <v>1849</v>
      </c>
      <c r="D53" s="152">
        <v>20640</v>
      </c>
      <c r="E53" s="152">
        <v>20900</v>
      </c>
      <c r="F53" s="152">
        <f t="shared" ref="F53:F77" si="15">E53-D53</f>
        <v>260</v>
      </c>
      <c r="G53" s="183" t="s">
        <v>785</v>
      </c>
    </row>
    <row r="54" spans="1:15" ht="15" customHeight="1" thickBot="1" x14ac:dyDescent="0.25">
      <c r="A54" s="22">
        <v>48</v>
      </c>
      <c r="B54" s="628" t="s">
        <v>1219</v>
      </c>
      <c r="C54" s="610" t="s">
        <v>1850</v>
      </c>
      <c r="D54" s="152">
        <v>35840</v>
      </c>
      <c r="E54" s="152">
        <v>35940</v>
      </c>
      <c r="F54" s="152">
        <f t="shared" si="15"/>
        <v>100</v>
      </c>
    </row>
    <row r="55" spans="1:15" ht="15" customHeight="1" thickBot="1" x14ac:dyDescent="0.25">
      <c r="A55" s="21">
        <v>49</v>
      </c>
      <c r="B55" s="622" t="s">
        <v>1828</v>
      </c>
      <c r="C55" s="603" t="s">
        <v>1851</v>
      </c>
      <c r="D55" s="152">
        <v>38900</v>
      </c>
      <c r="E55" s="152">
        <v>39455</v>
      </c>
      <c r="F55" s="152">
        <f t="shared" si="15"/>
        <v>555</v>
      </c>
    </row>
    <row r="56" spans="1:15" ht="15" customHeight="1" thickBot="1" x14ac:dyDescent="0.25">
      <c r="A56" s="22">
        <v>50</v>
      </c>
      <c r="B56" s="622" t="s">
        <v>1220</v>
      </c>
      <c r="C56" s="602" t="s">
        <v>1852</v>
      </c>
      <c r="D56" s="152">
        <v>6130</v>
      </c>
      <c r="E56" s="152">
        <v>6400</v>
      </c>
      <c r="F56" s="152">
        <f t="shared" si="15"/>
        <v>270</v>
      </c>
      <c r="G56" s="33"/>
    </row>
    <row r="57" spans="1:15" ht="15.75" customHeight="1" thickBot="1" x14ac:dyDescent="0.25">
      <c r="A57" s="142" t="s">
        <v>786</v>
      </c>
      <c r="B57" s="622" t="s">
        <v>1221</v>
      </c>
      <c r="C57" s="601" t="s">
        <v>1853</v>
      </c>
      <c r="D57" s="278">
        <v>254340</v>
      </c>
      <c r="E57" s="278">
        <v>255595</v>
      </c>
      <c r="F57" s="22">
        <f t="shared" si="15"/>
        <v>1255</v>
      </c>
    </row>
    <row r="58" spans="1:15" ht="15" customHeight="1" thickBot="1" x14ac:dyDescent="0.25">
      <c r="A58" s="23" t="s">
        <v>787</v>
      </c>
      <c r="B58" s="628" t="s">
        <v>1222</v>
      </c>
      <c r="C58" s="600" t="s">
        <v>1854</v>
      </c>
      <c r="D58" s="152">
        <v>31350</v>
      </c>
      <c r="E58" s="152">
        <v>31405</v>
      </c>
      <c r="F58" s="152">
        <f t="shared" si="15"/>
        <v>55</v>
      </c>
    </row>
    <row r="59" spans="1:15" ht="15" customHeight="1" thickBot="1" x14ac:dyDescent="0.25">
      <c r="A59" s="161" t="s">
        <v>788</v>
      </c>
      <c r="B59" s="622" t="s">
        <v>1223</v>
      </c>
      <c r="C59" s="600" t="s">
        <v>1987</v>
      </c>
      <c r="D59" s="25">
        <v>4355</v>
      </c>
      <c r="E59" s="25">
        <v>5200</v>
      </c>
      <c r="F59" s="152">
        <f t="shared" ref="F59" si="16">E59-D59</f>
        <v>845</v>
      </c>
      <c r="G59" s="299"/>
      <c r="O59" s="107"/>
    </row>
    <row r="60" spans="1:15" ht="15" customHeight="1" thickBot="1" x14ac:dyDescent="0.25">
      <c r="A60" s="161" t="s">
        <v>789</v>
      </c>
      <c r="B60" s="628" t="s">
        <v>1978</v>
      </c>
      <c r="C60" s="600" t="s">
        <v>1855</v>
      </c>
      <c r="D60" s="25">
        <v>65940</v>
      </c>
      <c r="E60" s="25">
        <v>66035</v>
      </c>
      <c r="F60" s="152">
        <f t="shared" si="15"/>
        <v>95</v>
      </c>
      <c r="G60" s="127"/>
    </row>
    <row r="61" spans="1:15" ht="15" customHeight="1" thickBot="1" x14ac:dyDescent="0.25">
      <c r="A61" s="161" t="s">
        <v>790</v>
      </c>
      <c r="B61" s="622" t="s">
        <v>1224</v>
      </c>
      <c r="C61" s="603" t="s">
        <v>1856</v>
      </c>
      <c r="D61" s="582"/>
      <c r="E61" s="582"/>
      <c r="F61" s="569">
        <v>176</v>
      </c>
      <c r="G61" s="705">
        <v>37120</v>
      </c>
    </row>
    <row r="62" spans="1:15" ht="15" customHeight="1" thickBot="1" x14ac:dyDescent="0.25">
      <c r="A62" s="23" t="s">
        <v>792</v>
      </c>
      <c r="B62" s="628" t="s">
        <v>1225</v>
      </c>
      <c r="C62" s="602" t="s">
        <v>1959</v>
      </c>
      <c r="D62" s="21">
        <v>2880</v>
      </c>
      <c r="E62" s="21">
        <v>3000</v>
      </c>
      <c r="F62" s="152">
        <f t="shared" ref="F62" si="17">E62-D62</f>
        <v>120</v>
      </c>
      <c r="G62" s="183" t="s">
        <v>791</v>
      </c>
    </row>
    <row r="63" spans="1:15" ht="15" customHeight="1" thickBot="1" x14ac:dyDescent="0.25">
      <c r="A63" s="23" t="s">
        <v>793</v>
      </c>
      <c r="B63" s="622" t="s">
        <v>1226</v>
      </c>
      <c r="C63" s="603" t="s">
        <v>1474</v>
      </c>
      <c r="D63" s="21">
        <v>7725</v>
      </c>
      <c r="E63" s="21">
        <v>7830</v>
      </c>
      <c r="F63" s="152">
        <f t="shared" ref="F63" si="18">E63-D63</f>
        <v>105</v>
      </c>
      <c r="G63" s="181"/>
    </row>
    <row r="64" spans="1:15" ht="15" customHeight="1" thickBot="1" x14ac:dyDescent="0.25">
      <c r="A64" s="23" t="s">
        <v>794</v>
      </c>
      <c r="B64" s="628" t="s">
        <v>1227</v>
      </c>
      <c r="C64" s="637" t="s">
        <v>964</v>
      </c>
      <c r="D64" s="278"/>
      <c r="E64" s="278"/>
      <c r="F64" s="569">
        <v>18</v>
      </c>
      <c r="G64" s="705">
        <v>48230</v>
      </c>
    </row>
    <row r="65" spans="1:15" ht="15" customHeight="1" thickBot="1" x14ac:dyDescent="0.25">
      <c r="A65" s="23"/>
      <c r="B65" s="622" t="s">
        <v>1227</v>
      </c>
      <c r="C65" s="637" t="s">
        <v>2010</v>
      </c>
      <c r="D65" s="22">
        <v>0</v>
      </c>
      <c r="E65" s="22">
        <v>130</v>
      </c>
      <c r="F65" s="152">
        <f t="shared" ref="F65" si="19">E65-D65</f>
        <v>130</v>
      </c>
      <c r="G65" s="705"/>
    </row>
    <row r="66" spans="1:15" ht="15" customHeight="1" thickBot="1" x14ac:dyDescent="0.25">
      <c r="A66" s="150" t="s">
        <v>795</v>
      </c>
      <c r="B66" s="622" t="s">
        <v>1829</v>
      </c>
      <c r="C66" s="601" t="s">
        <v>1857</v>
      </c>
      <c r="D66" s="22">
        <v>17785</v>
      </c>
      <c r="E66" s="22">
        <v>17995</v>
      </c>
      <c r="F66" s="152">
        <f t="shared" si="15"/>
        <v>210</v>
      </c>
      <c r="G66" s="181"/>
    </row>
    <row r="67" spans="1:15" ht="15" customHeight="1" thickBot="1" x14ac:dyDescent="0.25">
      <c r="A67" s="150" t="s">
        <v>1615</v>
      </c>
      <c r="B67" s="628" t="s">
        <v>1228</v>
      </c>
      <c r="C67" s="600" t="s">
        <v>1612</v>
      </c>
      <c r="D67" s="278">
        <v>5900</v>
      </c>
      <c r="E67" s="278">
        <v>6035</v>
      </c>
      <c r="F67" s="152">
        <f t="shared" ref="F67" si="20">E67-D67</f>
        <v>135</v>
      </c>
      <c r="G67" s="127"/>
    </row>
    <row r="68" spans="1:15" ht="15" customHeight="1" thickBot="1" x14ac:dyDescent="0.25">
      <c r="A68" s="150" t="s">
        <v>796</v>
      </c>
      <c r="B68" s="622" t="s">
        <v>1229</v>
      </c>
      <c r="C68" s="616" t="s">
        <v>1858</v>
      </c>
      <c r="D68" s="278">
        <v>21445</v>
      </c>
      <c r="E68" s="278">
        <v>21700</v>
      </c>
      <c r="F68" s="152">
        <f t="shared" si="15"/>
        <v>255</v>
      </c>
      <c r="G68" s="231"/>
    </row>
    <row r="69" spans="1:15" ht="15" customHeight="1" thickBot="1" x14ac:dyDescent="0.25">
      <c r="A69" s="150" t="s">
        <v>797</v>
      </c>
      <c r="B69" s="628" t="s">
        <v>1230</v>
      </c>
      <c r="C69" s="600" t="s">
        <v>1599</v>
      </c>
      <c r="D69" s="278">
        <v>24705</v>
      </c>
      <c r="E69" s="278">
        <v>25395</v>
      </c>
      <c r="F69" s="152">
        <f t="shared" ref="F69" si="21">E69-D69</f>
        <v>690</v>
      </c>
      <c r="G69" s="232"/>
    </row>
    <row r="70" spans="1:15" ht="15" customHeight="1" thickBot="1" x14ac:dyDescent="0.25">
      <c r="A70" s="226" t="s">
        <v>798</v>
      </c>
      <c r="B70" s="622" t="s">
        <v>1231</v>
      </c>
      <c r="C70" s="611" t="s">
        <v>1678</v>
      </c>
      <c r="D70" s="152">
        <v>5220</v>
      </c>
      <c r="E70" s="152">
        <v>5305</v>
      </c>
      <c r="F70" s="152">
        <f t="shared" ref="F70" si="22">E70-D70</f>
        <v>85</v>
      </c>
      <c r="G70" s="127"/>
    </row>
    <row r="71" spans="1:15" ht="15" customHeight="1" thickBot="1" x14ac:dyDescent="0.25">
      <c r="A71" s="172" t="s">
        <v>799</v>
      </c>
      <c r="B71" s="628" t="s">
        <v>1232</v>
      </c>
      <c r="C71" s="598" t="s">
        <v>1859</v>
      </c>
      <c r="D71" s="582"/>
      <c r="E71" s="582"/>
      <c r="F71" s="569">
        <v>430</v>
      </c>
      <c r="G71" s="312">
        <v>58495</v>
      </c>
    </row>
    <row r="72" spans="1:15" ht="15" customHeight="1" thickBot="1" x14ac:dyDescent="0.25">
      <c r="A72" s="150" t="s">
        <v>800</v>
      </c>
      <c r="B72" s="622" t="s">
        <v>1233</v>
      </c>
      <c r="C72" s="616" t="s">
        <v>1010</v>
      </c>
      <c r="D72" s="155">
        <v>20115</v>
      </c>
      <c r="E72" s="155">
        <v>20175</v>
      </c>
      <c r="F72" s="152">
        <f t="shared" si="15"/>
        <v>60</v>
      </c>
      <c r="G72" s="144" t="s">
        <v>1011</v>
      </c>
    </row>
    <row r="73" spans="1:15" ht="15" customHeight="1" thickBot="1" x14ac:dyDescent="0.25">
      <c r="A73" s="150" t="s">
        <v>801</v>
      </c>
      <c r="B73" s="628" t="s">
        <v>1234</v>
      </c>
      <c r="C73" s="600" t="s">
        <v>802</v>
      </c>
      <c r="D73" s="21">
        <v>34600</v>
      </c>
      <c r="E73" s="21">
        <v>34830</v>
      </c>
      <c r="F73" s="152">
        <f t="shared" si="15"/>
        <v>230</v>
      </c>
    </row>
    <row r="74" spans="1:15" ht="14.25" customHeight="1" thickBot="1" x14ac:dyDescent="0.25">
      <c r="A74" s="150" t="s">
        <v>803</v>
      </c>
      <c r="B74" s="622" t="s">
        <v>1235</v>
      </c>
      <c r="C74" s="616" t="s">
        <v>1860</v>
      </c>
      <c r="D74" s="22">
        <v>31315</v>
      </c>
      <c r="E74" s="22">
        <v>31550</v>
      </c>
      <c r="F74" s="152">
        <f t="shared" si="15"/>
        <v>235</v>
      </c>
      <c r="G74" s="318"/>
    </row>
    <row r="75" spans="1:15" ht="15" customHeight="1" thickBot="1" x14ac:dyDescent="0.25">
      <c r="A75" s="150" t="s">
        <v>804</v>
      </c>
      <c r="B75" s="622" t="s">
        <v>1236</v>
      </c>
      <c r="C75" s="615" t="s">
        <v>1546</v>
      </c>
      <c r="D75" s="22">
        <v>3140</v>
      </c>
      <c r="E75" s="22">
        <v>3245</v>
      </c>
      <c r="F75" s="152">
        <f t="shared" ref="F75" si="23">E75-D75</f>
        <v>105</v>
      </c>
    </row>
    <row r="76" spans="1:15" ht="15" customHeight="1" thickBot="1" x14ac:dyDescent="0.25">
      <c r="A76" s="150" t="s">
        <v>1563</v>
      </c>
      <c r="B76" s="639" t="s">
        <v>1237</v>
      </c>
      <c r="C76" s="150" t="s">
        <v>1981</v>
      </c>
      <c r="D76" s="22">
        <v>4310</v>
      </c>
      <c r="E76" s="22">
        <v>4425</v>
      </c>
      <c r="F76" s="152">
        <f t="shared" ref="F76" si="24">E76-D76</f>
        <v>115</v>
      </c>
      <c r="G76" s="794" t="s">
        <v>1982</v>
      </c>
      <c r="H76" s="795"/>
      <c r="I76" s="795"/>
      <c r="J76" s="795"/>
      <c r="K76" s="795"/>
      <c r="L76" s="795"/>
      <c r="M76" s="795"/>
      <c r="N76" s="795"/>
      <c r="O76" s="795"/>
    </row>
    <row r="77" spans="1:15" ht="15" customHeight="1" thickBot="1" x14ac:dyDescent="0.25">
      <c r="A77" s="150" t="s">
        <v>805</v>
      </c>
      <c r="B77" s="641" t="s">
        <v>1238</v>
      </c>
      <c r="C77" s="615" t="s">
        <v>1866</v>
      </c>
      <c r="D77" s="22">
        <v>5050</v>
      </c>
      <c r="E77" s="22">
        <v>5075</v>
      </c>
      <c r="F77" s="152">
        <f t="shared" si="15"/>
        <v>25</v>
      </c>
      <c r="G77" s="571" t="s">
        <v>1593</v>
      </c>
    </row>
    <row r="78" spans="1:15" ht="15" customHeight="1" thickBot="1" x14ac:dyDescent="0.25">
      <c r="A78" s="23" t="s">
        <v>806</v>
      </c>
      <c r="B78" s="628" t="s">
        <v>1239</v>
      </c>
      <c r="C78" s="615" t="s">
        <v>1867</v>
      </c>
      <c r="D78" s="22">
        <v>52380</v>
      </c>
      <c r="E78" s="22">
        <v>53070</v>
      </c>
      <c r="F78" s="152">
        <f>E78-D78</f>
        <v>690</v>
      </c>
      <c r="G78" s="351"/>
    </row>
    <row r="79" spans="1:15" ht="15" customHeight="1" thickBot="1" x14ac:dyDescent="0.25">
      <c r="A79" s="150" t="s">
        <v>807</v>
      </c>
      <c r="B79" s="622" t="s">
        <v>1395</v>
      </c>
      <c r="C79" s="642" t="s">
        <v>1868</v>
      </c>
      <c r="D79" s="22">
        <v>11145</v>
      </c>
      <c r="E79" s="22">
        <v>11340</v>
      </c>
      <c r="F79" s="152">
        <f t="shared" ref="F79:F84" si="25">E79-D79</f>
        <v>195</v>
      </c>
      <c r="G79" s="183"/>
    </row>
    <row r="80" spans="1:15" ht="15" customHeight="1" thickBot="1" x14ac:dyDescent="0.25">
      <c r="A80" s="23" t="s">
        <v>809</v>
      </c>
      <c r="B80" s="628" t="s">
        <v>1240</v>
      </c>
      <c r="C80" s="615" t="s">
        <v>1869</v>
      </c>
      <c r="D80" s="278">
        <v>11040</v>
      </c>
      <c r="E80" s="278">
        <v>11215</v>
      </c>
      <c r="F80" s="152">
        <f t="shared" si="25"/>
        <v>175</v>
      </c>
      <c r="G80" s="183" t="s">
        <v>808</v>
      </c>
    </row>
    <row r="81" spans="1:7" ht="15" customHeight="1" thickBot="1" x14ac:dyDescent="0.25">
      <c r="A81" s="150" t="s">
        <v>810</v>
      </c>
      <c r="B81" s="622" t="s">
        <v>1241</v>
      </c>
      <c r="C81" s="643" t="s">
        <v>1675</v>
      </c>
      <c r="D81" s="22">
        <v>7130</v>
      </c>
      <c r="E81" s="22">
        <v>7360</v>
      </c>
      <c r="F81" s="152">
        <f t="shared" si="25"/>
        <v>230</v>
      </c>
      <c r="G81" s="499"/>
    </row>
    <row r="82" spans="1:7" ht="15" customHeight="1" thickBot="1" x14ac:dyDescent="0.25">
      <c r="A82" s="23" t="s">
        <v>811</v>
      </c>
      <c r="B82" s="628" t="s">
        <v>1242</v>
      </c>
      <c r="C82" s="607" t="s">
        <v>1690</v>
      </c>
      <c r="D82" s="22">
        <v>5540</v>
      </c>
      <c r="E82" s="22">
        <v>5815</v>
      </c>
      <c r="F82" s="152">
        <f t="shared" ref="F82" si="26">E82-D82</f>
        <v>275</v>
      </c>
      <c r="G82" s="593" t="s">
        <v>1689</v>
      </c>
    </row>
    <row r="83" spans="1:7" ht="15" customHeight="1" thickBot="1" x14ac:dyDescent="0.25">
      <c r="A83" s="150" t="s">
        <v>812</v>
      </c>
      <c r="B83" s="622" t="s">
        <v>1236</v>
      </c>
      <c r="C83" s="643" t="s">
        <v>1870</v>
      </c>
      <c r="D83" s="22">
        <v>9850</v>
      </c>
      <c r="E83" s="22">
        <v>9945</v>
      </c>
      <c r="F83" s="152">
        <f t="shared" si="25"/>
        <v>95</v>
      </c>
    </row>
    <row r="84" spans="1:7" ht="15" customHeight="1" thickBot="1" x14ac:dyDescent="0.25">
      <c r="A84" s="23" t="s">
        <v>813</v>
      </c>
      <c r="B84" s="628" t="s">
        <v>1243</v>
      </c>
      <c r="C84" s="607" t="s">
        <v>1871</v>
      </c>
      <c r="D84" s="22">
        <v>1750</v>
      </c>
      <c r="E84" s="22">
        <v>1810</v>
      </c>
      <c r="F84" s="152">
        <f t="shared" si="25"/>
        <v>60</v>
      </c>
      <c r="G84" s="576"/>
    </row>
    <row r="85" spans="1:7" ht="17.25" customHeight="1" thickBot="1" x14ac:dyDescent="0.25">
      <c r="A85" s="150" t="s">
        <v>814</v>
      </c>
      <c r="B85" s="622" t="s">
        <v>1244</v>
      </c>
      <c r="C85" s="643" t="s">
        <v>1872</v>
      </c>
      <c r="D85" s="22">
        <v>14960</v>
      </c>
      <c r="E85" s="22">
        <v>15015</v>
      </c>
      <c r="F85" s="152">
        <f t="shared" ref="F85:F105" si="27">E85-D85</f>
        <v>55</v>
      </c>
      <c r="G85" s="463"/>
    </row>
    <row r="86" spans="1:7" ht="15" customHeight="1" thickBot="1" x14ac:dyDescent="0.25">
      <c r="A86" s="150" t="s">
        <v>815</v>
      </c>
      <c r="B86" s="628" t="s">
        <v>1245</v>
      </c>
      <c r="C86" s="607" t="s">
        <v>1616</v>
      </c>
      <c r="D86" s="22">
        <v>100</v>
      </c>
      <c r="E86" s="22">
        <v>100</v>
      </c>
      <c r="F86" s="582">
        <f t="shared" ref="F86" si="28">E86-D86</f>
        <v>0</v>
      </c>
      <c r="G86" s="576" t="s">
        <v>1593</v>
      </c>
    </row>
    <row r="87" spans="1:7" ht="15" customHeight="1" thickBot="1" x14ac:dyDescent="0.25">
      <c r="A87" s="150" t="s">
        <v>816</v>
      </c>
      <c r="B87" s="622" t="s">
        <v>1246</v>
      </c>
      <c r="C87" s="615" t="s">
        <v>957</v>
      </c>
      <c r="D87" s="22">
        <v>24985</v>
      </c>
      <c r="E87" s="22">
        <v>25045</v>
      </c>
      <c r="F87" s="152">
        <f t="shared" si="27"/>
        <v>60</v>
      </c>
      <c r="G87" s="543"/>
    </row>
    <row r="88" spans="1:7" ht="14.25" customHeight="1" thickBot="1" x14ac:dyDescent="0.25">
      <c r="A88" s="23" t="s">
        <v>817</v>
      </c>
      <c r="B88" s="644" t="s">
        <v>1247</v>
      </c>
      <c r="C88" s="645" t="s">
        <v>1873</v>
      </c>
      <c r="D88" s="22">
        <v>26715</v>
      </c>
      <c r="E88" s="22">
        <v>26790</v>
      </c>
      <c r="F88" s="152">
        <f t="shared" si="27"/>
        <v>75</v>
      </c>
      <c r="G88" s="318"/>
    </row>
    <row r="89" spans="1:7" ht="15" customHeight="1" thickBot="1" x14ac:dyDescent="0.25">
      <c r="A89" s="298" t="s">
        <v>818</v>
      </c>
      <c r="B89" s="640" t="s">
        <v>1861</v>
      </c>
      <c r="C89" s="646" t="s">
        <v>1874</v>
      </c>
      <c r="D89" s="278">
        <v>8290</v>
      </c>
      <c r="E89" s="278">
        <v>8345</v>
      </c>
      <c r="F89" s="152">
        <f t="shared" si="27"/>
        <v>55</v>
      </c>
      <c r="G89" s="287" t="s">
        <v>1048</v>
      </c>
    </row>
    <row r="90" spans="1:7" ht="15" customHeight="1" thickBot="1" x14ac:dyDescent="0.25">
      <c r="A90" s="150" t="s">
        <v>819</v>
      </c>
      <c r="B90" s="628" t="s">
        <v>1248</v>
      </c>
      <c r="C90" s="647" t="s">
        <v>1875</v>
      </c>
      <c r="D90" s="22">
        <v>2960</v>
      </c>
      <c r="E90" s="22">
        <v>2970</v>
      </c>
      <c r="F90" s="152">
        <f t="shared" si="27"/>
        <v>10</v>
      </c>
      <c r="G90" s="463"/>
    </row>
    <row r="91" spans="1:7" ht="15" customHeight="1" thickBot="1" x14ac:dyDescent="0.25">
      <c r="A91" s="150" t="s">
        <v>1682</v>
      </c>
      <c r="B91" s="622" t="s">
        <v>1249</v>
      </c>
      <c r="C91" s="642" t="s">
        <v>1876</v>
      </c>
      <c r="D91" s="22">
        <v>30290</v>
      </c>
      <c r="E91" s="22">
        <v>31210</v>
      </c>
      <c r="F91" s="152">
        <f t="shared" ref="F91" si="29">E91-D91</f>
        <v>920</v>
      </c>
      <c r="G91" s="463"/>
    </row>
    <row r="92" spans="1:7" ht="15" customHeight="1" thickBot="1" x14ac:dyDescent="0.25">
      <c r="A92" s="23" t="s">
        <v>820</v>
      </c>
      <c r="B92" s="628" t="s">
        <v>1250</v>
      </c>
      <c r="C92" s="610" t="s">
        <v>1877</v>
      </c>
      <c r="D92" s="22">
        <v>26665</v>
      </c>
      <c r="E92" s="22">
        <v>26740</v>
      </c>
      <c r="F92" s="152">
        <f t="shared" si="27"/>
        <v>75</v>
      </c>
      <c r="G92" s="526"/>
    </row>
    <row r="93" spans="1:7" ht="14.25" customHeight="1" thickBot="1" x14ac:dyDescent="0.25">
      <c r="A93" s="166" t="s">
        <v>821</v>
      </c>
      <c r="B93" s="622" t="s">
        <v>1251</v>
      </c>
      <c r="C93" s="648" t="s">
        <v>1878</v>
      </c>
      <c r="D93" s="152">
        <v>62795</v>
      </c>
      <c r="E93" s="152">
        <v>63375</v>
      </c>
      <c r="F93" s="152">
        <f t="shared" si="27"/>
        <v>580</v>
      </c>
    </row>
    <row r="94" spans="1:7" ht="15" customHeight="1" thickBot="1" x14ac:dyDescent="0.25">
      <c r="A94" s="23" t="s">
        <v>822</v>
      </c>
      <c r="B94" s="628" t="s">
        <v>1252</v>
      </c>
      <c r="C94" s="610" t="s">
        <v>1879</v>
      </c>
      <c r="D94" s="22">
        <v>39215</v>
      </c>
      <c r="E94" s="22">
        <v>39305</v>
      </c>
      <c r="F94" s="152">
        <f t="shared" si="27"/>
        <v>90</v>
      </c>
      <c r="G94" s="463"/>
    </row>
    <row r="95" spans="1:7" ht="15" customHeight="1" thickBot="1" x14ac:dyDescent="0.25">
      <c r="A95" s="150" t="s">
        <v>823</v>
      </c>
      <c r="B95" s="622" t="s">
        <v>1253</v>
      </c>
      <c r="C95" s="649" t="s">
        <v>1880</v>
      </c>
      <c r="D95" s="22"/>
      <c r="E95" s="22"/>
      <c r="F95" s="569">
        <v>220</v>
      </c>
      <c r="G95">
        <v>22515</v>
      </c>
    </row>
    <row r="96" spans="1:7" ht="15" customHeight="1" thickBot="1" x14ac:dyDescent="0.25">
      <c r="A96" s="23" t="s">
        <v>824</v>
      </c>
      <c r="B96" s="628" t="s">
        <v>1254</v>
      </c>
      <c r="C96" s="634" t="s">
        <v>2012</v>
      </c>
      <c r="D96" s="22">
        <v>0</v>
      </c>
      <c r="E96" s="22">
        <v>270</v>
      </c>
      <c r="F96" s="152">
        <f t="shared" si="27"/>
        <v>270</v>
      </c>
      <c r="G96" s="318"/>
    </row>
    <row r="97" spans="1:10" ht="15" customHeight="1" thickBot="1" x14ac:dyDescent="0.25">
      <c r="A97" s="150" t="s">
        <v>1383</v>
      </c>
      <c r="B97" s="622" t="s">
        <v>1255</v>
      </c>
      <c r="C97" s="642" t="s">
        <v>1881</v>
      </c>
      <c r="D97" s="22">
        <v>17945</v>
      </c>
      <c r="E97" s="22">
        <v>18260</v>
      </c>
      <c r="F97" s="152">
        <f t="shared" si="27"/>
        <v>315</v>
      </c>
      <c r="G97" s="214"/>
      <c r="H97" s="118"/>
      <c r="I97" s="118"/>
      <c r="J97" s="118"/>
    </row>
    <row r="98" spans="1:10" ht="15" customHeight="1" thickBot="1" x14ac:dyDescent="0.25">
      <c r="A98" s="150" t="s">
        <v>825</v>
      </c>
      <c r="B98" s="628" t="s">
        <v>1256</v>
      </c>
      <c r="C98" s="634" t="s">
        <v>1600</v>
      </c>
      <c r="D98" s="22">
        <v>6930</v>
      </c>
      <c r="E98" s="22">
        <v>7100</v>
      </c>
      <c r="F98" s="152">
        <f t="shared" ref="F98" si="30">E98-D98</f>
        <v>170</v>
      </c>
      <c r="G98" s="109"/>
    </row>
    <row r="99" spans="1:10" ht="15" customHeight="1" thickBot="1" x14ac:dyDescent="0.25">
      <c r="A99" s="150" t="s">
        <v>1608</v>
      </c>
      <c r="B99" s="622" t="s">
        <v>1257</v>
      </c>
      <c r="C99" s="649" t="s">
        <v>1477</v>
      </c>
      <c r="D99" s="22">
        <v>31900</v>
      </c>
      <c r="E99" s="22">
        <v>32260</v>
      </c>
      <c r="F99" s="152">
        <f t="shared" ref="F99" si="31">E99-D99</f>
        <v>360</v>
      </c>
      <c r="G99" s="33"/>
    </row>
    <row r="100" spans="1:10" ht="15" customHeight="1" thickBot="1" x14ac:dyDescent="0.25">
      <c r="A100" s="23" t="s">
        <v>826</v>
      </c>
      <c r="B100" s="628" t="s">
        <v>1258</v>
      </c>
      <c r="C100" s="610" t="s">
        <v>1882</v>
      </c>
      <c r="D100" s="22">
        <v>7590</v>
      </c>
      <c r="E100" s="22">
        <v>7705</v>
      </c>
      <c r="F100" s="152">
        <f t="shared" si="27"/>
        <v>115</v>
      </c>
      <c r="G100" s="499"/>
    </row>
    <row r="101" spans="1:10" ht="15" customHeight="1" thickBot="1" x14ac:dyDescent="0.25">
      <c r="A101" s="189" t="s">
        <v>827</v>
      </c>
      <c r="B101" s="622" t="s">
        <v>1259</v>
      </c>
      <c r="C101" s="650" t="s">
        <v>1883</v>
      </c>
      <c r="D101" s="22">
        <v>41405</v>
      </c>
      <c r="E101" s="22">
        <v>41815</v>
      </c>
      <c r="F101" s="152">
        <f>E101-D101</f>
        <v>410</v>
      </c>
      <c r="G101" s="788" t="s">
        <v>965</v>
      </c>
    </row>
    <row r="102" spans="1:10" ht="15" customHeight="1" thickBot="1" x14ac:dyDescent="0.25">
      <c r="A102" s="189" t="s">
        <v>828</v>
      </c>
      <c r="B102" s="628" t="s">
        <v>1260</v>
      </c>
      <c r="C102" s="615" t="s">
        <v>1884</v>
      </c>
      <c r="D102" s="22">
        <v>29320</v>
      </c>
      <c r="E102" s="22">
        <v>29565</v>
      </c>
      <c r="F102" s="152">
        <f t="shared" si="27"/>
        <v>245</v>
      </c>
      <c r="G102" s="789"/>
    </row>
    <row r="103" spans="1:10" ht="15" customHeight="1" thickBot="1" x14ac:dyDescent="0.25">
      <c r="A103" s="189" t="s">
        <v>829</v>
      </c>
      <c r="B103" s="622" t="s">
        <v>1261</v>
      </c>
      <c r="C103" s="643" t="s">
        <v>1885</v>
      </c>
      <c r="D103" s="22">
        <v>27670</v>
      </c>
      <c r="E103" s="22">
        <v>28345</v>
      </c>
      <c r="F103" s="152">
        <f t="shared" ref="F103" si="32">E103-D103</f>
        <v>675</v>
      </c>
      <c r="G103" s="789"/>
    </row>
    <row r="104" spans="1:10" ht="15" customHeight="1" thickBot="1" x14ac:dyDescent="0.25">
      <c r="A104" s="189" t="s">
        <v>830</v>
      </c>
      <c r="B104" s="628" t="s">
        <v>1262</v>
      </c>
      <c r="C104" s="610" t="s">
        <v>1886</v>
      </c>
      <c r="D104" s="22">
        <v>15040</v>
      </c>
      <c r="E104" s="22">
        <v>15435</v>
      </c>
      <c r="F104" s="152">
        <f t="shared" ref="F104" si="33">E104-D104</f>
        <v>395</v>
      </c>
      <c r="G104" s="790"/>
    </row>
    <row r="105" spans="1:10" ht="16.5" customHeight="1" thickBot="1" x14ac:dyDescent="0.25">
      <c r="A105" s="150" t="s">
        <v>831</v>
      </c>
      <c r="B105" s="640" t="s">
        <v>1862</v>
      </c>
      <c r="C105" s="651" t="s">
        <v>1887</v>
      </c>
      <c r="D105" s="22">
        <v>13325</v>
      </c>
      <c r="E105" s="22">
        <v>13530</v>
      </c>
      <c r="F105" s="152">
        <f t="shared" si="27"/>
        <v>205</v>
      </c>
      <c r="G105" s="346"/>
    </row>
    <row r="106" spans="1:10" ht="15" customHeight="1" thickBot="1" x14ac:dyDescent="0.25">
      <c r="A106" s="23" t="s">
        <v>832</v>
      </c>
      <c r="B106" s="628" t="s">
        <v>1263</v>
      </c>
      <c r="C106" s="610" t="s">
        <v>1888</v>
      </c>
      <c r="D106" s="152">
        <v>22955</v>
      </c>
      <c r="E106" s="152">
        <v>23105</v>
      </c>
      <c r="F106" s="152">
        <f t="shared" ref="F106:F128" si="34">E106-D106</f>
        <v>150</v>
      </c>
    </row>
    <row r="107" spans="1:10" ht="15" customHeight="1" thickBot="1" x14ac:dyDescent="0.25">
      <c r="A107" s="23" t="s">
        <v>833</v>
      </c>
      <c r="B107" s="622" t="s">
        <v>1264</v>
      </c>
      <c r="C107" s="649" t="s">
        <v>1679</v>
      </c>
      <c r="D107" s="152">
        <v>3300</v>
      </c>
      <c r="E107" s="152">
        <v>3460</v>
      </c>
      <c r="F107" s="152">
        <f t="shared" ref="F107" si="35">E107-D107</f>
        <v>160</v>
      </c>
      <c r="G107" s="127"/>
    </row>
    <row r="108" spans="1:10" ht="15" customHeight="1" thickBot="1" x14ac:dyDescent="0.25">
      <c r="A108" s="142" t="s">
        <v>834</v>
      </c>
      <c r="B108" s="628" t="s">
        <v>1265</v>
      </c>
      <c r="C108" s="652" t="s">
        <v>1620</v>
      </c>
      <c r="D108" s="29">
        <v>8130</v>
      </c>
      <c r="E108" s="29">
        <v>8300</v>
      </c>
      <c r="F108" s="152">
        <f t="shared" ref="F108" si="36">E108-D108</f>
        <v>170</v>
      </c>
    </row>
    <row r="109" spans="1:10" ht="15" customHeight="1" thickBot="1" x14ac:dyDescent="0.25">
      <c r="A109" s="142" t="s">
        <v>835</v>
      </c>
      <c r="B109" s="622" t="s">
        <v>1266</v>
      </c>
      <c r="C109" s="654" t="s">
        <v>1601</v>
      </c>
      <c r="D109" s="29">
        <v>5480</v>
      </c>
      <c r="E109" s="29">
        <v>5480</v>
      </c>
      <c r="F109" s="582">
        <f t="shared" ref="F109" si="37">E109-D109</f>
        <v>0</v>
      </c>
      <c r="G109" s="576" t="s">
        <v>1593</v>
      </c>
    </row>
    <row r="110" spans="1:10" ht="15.75" customHeight="1" thickBot="1" x14ac:dyDescent="0.25">
      <c r="A110" s="190" t="s">
        <v>836</v>
      </c>
      <c r="B110" s="653" t="s">
        <v>1863</v>
      </c>
      <c r="C110" s="600" t="s">
        <v>1889</v>
      </c>
      <c r="D110" s="677">
        <v>96110</v>
      </c>
      <c r="E110" s="677">
        <v>96390</v>
      </c>
      <c r="F110" s="582">
        <f t="shared" si="34"/>
        <v>280</v>
      </c>
      <c r="G110" s="664" t="s">
        <v>965</v>
      </c>
    </row>
    <row r="111" spans="1:10" ht="15" customHeight="1" thickBot="1" x14ac:dyDescent="0.25">
      <c r="A111" s="189" t="s">
        <v>837</v>
      </c>
      <c r="B111" s="622" t="s">
        <v>1267</v>
      </c>
      <c r="C111" s="651" t="s">
        <v>1890</v>
      </c>
      <c r="D111" s="697">
        <v>34940</v>
      </c>
      <c r="E111" s="697">
        <v>34940</v>
      </c>
      <c r="F111" s="582">
        <f t="shared" si="34"/>
        <v>0</v>
      </c>
      <c r="G111" s="733"/>
    </row>
    <row r="112" spans="1:10" ht="16.5" customHeight="1" thickBot="1" x14ac:dyDescent="0.25">
      <c r="A112" s="190" t="s">
        <v>838</v>
      </c>
      <c r="B112" s="628" t="s">
        <v>1268</v>
      </c>
      <c r="C112" s="602" t="s">
        <v>1685</v>
      </c>
      <c r="D112" s="171">
        <v>11120</v>
      </c>
      <c r="E112" s="171">
        <v>11760</v>
      </c>
      <c r="F112" s="152">
        <f t="shared" ref="F112" si="38">E112-D112</f>
        <v>640</v>
      </c>
      <c r="G112" s="589" t="s">
        <v>1684</v>
      </c>
    </row>
    <row r="113" spans="1:15" ht="15" customHeight="1" thickBot="1" x14ac:dyDescent="0.25">
      <c r="A113" s="189" t="s">
        <v>839</v>
      </c>
      <c r="B113" s="640" t="s">
        <v>1864</v>
      </c>
      <c r="C113" s="648" t="s">
        <v>1891</v>
      </c>
      <c r="D113" s="582">
        <v>23310</v>
      </c>
      <c r="E113" s="582">
        <v>23910</v>
      </c>
      <c r="F113" s="152">
        <f>E113-D113</f>
        <v>600</v>
      </c>
      <c r="G113" s="590"/>
    </row>
    <row r="114" spans="1:15" ht="15" customHeight="1" thickBot="1" x14ac:dyDescent="0.25">
      <c r="A114" s="161" t="s">
        <v>1670</v>
      </c>
      <c r="B114" s="628" t="s">
        <v>1659</v>
      </c>
      <c r="C114" s="602" t="s">
        <v>1658</v>
      </c>
      <c r="D114" s="22">
        <v>4300</v>
      </c>
      <c r="E114" s="22">
        <v>4485</v>
      </c>
      <c r="F114" s="152">
        <f>E114-D114</f>
        <v>185</v>
      </c>
      <c r="G114" s="183" t="s">
        <v>840</v>
      </c>
      <c r="O114" s="499"/>
    </row>
    <row r="115" spans="1:15" ht="15" customHeight="1" thickBot="1" x14ac:dyDescent="0.25">
      <c r="A115" s="161" t="s">
        <v>841</v>
      </c>
      <c r="B115" s="622" t="s">
        <v>1270</v>
      </c>
      <c r="C115" s="648" t="s">
        <v>1892</v>
      </c>
      <c r="D115" s="22">
        <v>18300</v>
      </c>
      <c r="E115" s="22">
        <v>18570</v>
      </c>
      <c r="F115" s="152">
        <f>E115-D115</f>
        <v>270</v>
      </c>
    </row>
    <row r="116" spans="1:15" ht="15" customHeight="1" thickBot="1" x14ac:dyDescent="0.25">
      <c r="A116" s="161" t="s">
        <v>1609</v>
      </c>
      <c r="B116" s="653" t="s">
        <v>1865</v>
      </c>
      <c r="C116" s="600" t="s">
        <v>1602</v>
      </c>
      <c r="D116" s="152">
        <v>10190</v>
      </c>
      <c r="E116" s="152">
        <v>10420</v>
      </c>
      <c r="F116" s="152">
        <f t="shared" ref="F116" si="39">E116-D116</f>
        <v>230</v>
      </c>
    </row>
    <row r="117" spans="1:15" ht="15" customHeight="1" thickBot="1" x14ac:dyDescent="0.25">
      <c r="A117" s="150" t="s">
        <v>842</v>
      </c>
      <c r="B117" s="622" t="s">
        <v>1271</v>
      </c>
      <c r="C117" s="648" t="s">
        <v>1893</v>
      </c>
      <c r="D117" s="152">
        <v>45360</v>
      </c>
      <c r="E117" s="152">
        <v>45625</v>
      </c>
      <c r="F117" s="152">
        <f t="shared" ref="F117" si="40">E117-D117</f>
        <v>265</v>
      </c>
    </row>
    <row r="118" spans="1:15" ht="15" customHeight="1" thickBot="1" x14ac:dyDescent="0.25">
      <c r="A118" s="142" t="s">
        <v>843</v>
      </c>
      <c r="B118" s="628" t="s">
        <v>1272</v>
      </c>
      <c r="C118" s="652" t="s">
        <v>1894</v>
      </c>
      <c r="D118" s="21">
        <v>34820</v>
      </c>
      <c r="E118" s="21">
        <v>34890</v>
      </c>
      <c r="F118" s="152">
        <f t="shared" si="34"/>
        <v>70</v>
      </c>
    </row>
    <row r="119" spans="1:15" ht="15" customHeight="1" thickBot="1" x14ac:dyDescent="0.25">
      <c r="A119" s="142" t="s">
        <v>844</v>
      </c>
      <c r="B119" s="622" t="s">
        <v>1594</v>
      </c>
      <c r="C119" s="654" t="s">
        <v>1895</v>
      </c>
      <c r="D119" s="29">
        <v>94455</v>
      </c>
      <c r="E119" s="29">
        <v>94745</v>
      </c>
      <c r="F119" s="152">
        <f t="shared" si="34"/>
        <v>290</v>
      </c>
      <c r="G119" s="526"/>
    </row>
    <row r="120" spans="1:15" ht="15" customHeight="1" thickBot="1" x14ac:dyDescent="0.25">
      <c r="A120" s="170" t="s">
        <v>845</v>
      </c>
      <c r="B120" s="628" t="s">
        <v>1377</v>
      </c>
      <c r="C120" s="602" t="s">
        <v>1896</v>
      </c>
      <c r="D120" s="152">
        <v>37690</v>
      </c>
      <c r="E120" s="152">
        <v>38180</v>
      </c>
      <c r="F120" s="152">
        <f t="shared" si="34"/>
        <v>490</v>
      </c>
      <c r="G120" s="300"/>
    </row>
    <row r="121" spans="1:15" ht="15" customHeight="1" thickBot="1" x14ac:dyDescent="0.25">
      <c r="A121" s="23" t="s">
        <v>846</v>
      </c>
      <c r="B121" s="622" t="s">
        <v>1273</v>
      </c>
      <c r="C121" s="709" t="s">
        <v>1995</v>
      </c>
      <c r="D121" s="152">
        <v>1075</v>
      </c>
      <c r="E121" s="152">
        <v>1205</v>
      </c>
      <c r="F121" s="152">
        <f t="shared" ref="F121" si="41">E121-D121</f>
        <v>130</v>
      </c>
      <c r="G121" s="127"/>
    </row>
    <row r="122" spans="1:15" ht="15" customHeight="1" thickBot="1" x14ac:dyDescent="0.25">
      <c r="A122" s="23" t="s">
        <v>847</v>
      </c>
      <c r="B122" s="655" t="s">
        <v>1897</v>
      </c>
      <c r="C122" s="658" t="s">
        <v>1909</v>
      </c>
      <c r="D122" s="152">
        <v>85360</v>
      </c>
      <c r="E122" s="152">
        <v>85645</v>
      </c>
      <c r="F122" s="152">
        <f t="shared" si="34"/>
        <v>285</v>
      </c>
      <c r="G122" t="s">
        <v>492</v>
      </c>
    </row>
    <row r="123" spans="1:15" s="8" customFormat="1" ht="13.5" customHeight="1" thickBot="1" x14ac:dyDescent="0.25">
      <c r="A123" s="161" t="s">
        <v>848</v>
      </c>
      <c r="B123" s="638" t="s">
        <v>1898</v>
      </c>
      <c r="C123" s="600" t="s">
        <v>1910</v>
      </c>
      <c r="D123" s="22">
        <v>82200</v>
      </c>
      <c r="E123" s="22">
        <v>82505</v>
      </c>
      <c r="F123" s="152">
        <f t="shared" si="34"/>
        <v>305</v>
      </c>
      <c r="G123" s="191" t="s">
        <v>982</v>
      </c>
    </row>
    <row r="124" spans="1:15" ht="15" customHeight="1" thickBot="1" x14ac:dyDescent="0.25">
      <c r="A124" s="23" t="s">
        <v>849</v>
      </c>
      <c r="B124" s="655" t="s">
        <v>1274</v>
      </c>
      <c r="C124" s="651" t="s">
        <v>1911</v>
      </c>
      <c r="D124" s="152">
        <v>15205</v>
      </c>
      <c r="E124" s="152">
        <v>15445</v>
      </c>
      <c r="F124" s="152">
        <f t="shared" si="34"/>
        <v>240</v>
      </c>
      <c r="G124" s="351" t="s">
        <v>1401</v>
      </c>
    </row>
    <row r="125" spans="1:15" ht="12.75" customHeight="1" thickBot="1" x14ac:dyDescent="0.25">
      <c r="A125" s="23" t="s">
        <v>850</v>
      </c>
      <c r="B125" s="638" t="s">
        <v>1275</v>
      </c>
      <c r="C125" s="602" t="s">
        <v>1912</v>
      </c>
      <c r="D125" s="152">
        <v>4690</v>
      </c>
      <c r="E125" s="152">
        <v>4765</v>
      </c>
      <c r="F125" s="152">
        <f t="shared" ref="F125" si="42">E125-D125</f>
        <v>75</v>
      </c>
    </row>
    <row r="126" spans="1:15" ht="15" customHeight="1" thickBot="1" x14ac:dyDescent="0.25">
      <c r="A126" s="23" t="s">
        <v>851</v>
      </c>
      <c r="B126" s="655" t="s">
        <v>1276</v>
      </c>
      <c r="C126" s="648" t="s">
        <v>1617</v>
      </c>
      <c r="D126" s="152">
        <v>7585</v>
      </c>
      <c r="E126" s="152">
        <v>7825</v>
      </c>
      <c r="F126" s="152">
        <f t="shared" ref="F126" si="43">E126-D126</f>
        <v>240</v>
      </c>
    </row>
    <row r="127" spans="1:15" ht="12.75" customHeight="1" thickBot="1" x14ac:dyDescent="0.25">
      <c r="A127" s="14" t="s">
        <v>852</v>
      </c>
      <c r="B127" s="638" t="s">
        <v>1277</v>
      </c>
      <c r="C127" s="600" t="s">
        <v>1913</v>
      </c>
      <c r="D127" s="152">
        <v>8900</v>
      </c>
      <c r="E127" s="152">
        <v>9070</v>
      </c>
      <c r="F127" s="152">
        <f t="shared" si="34"/>
        <v>170</v>
      </c>
    </row>
    <row r="128" spans="1:15" ht="15" customHeight="1" thickBot="1" x14ac:dyDescent="0.25">
      <c r="A128" s="23" t="s">
        <v>853</v>
      </c>
      <c r="B128" s="655" t="s">
        <v>1278</v>
      </c>
      <c r="C128" s="650" t="s">
        <v>1604</v>
      </c>
      <c r="D128" s="152">
        <v>29480</v>
      </c>
      <c r="E128" s="152">
        <v>29760</v>
      </c>
      <c r="F128" s="152">
        <f t="shared" si="34"/>
        <v>280</v>
      </c>
    </row>
    <row r="129" spans="1:7" ht="15" customHeight="1" thickBot="1" x14ac:dyDescent="0.25">
      <c r="A129" s="142" t="s">
        <v>854</v>
      </c>
      <c r="B129" s="638" t="s">
        <v>1279</v>
      </c>
      <c r="C129" s="652" t="s">
        <v>1914</v>
      </c>
      <c r="D129" s="21">
        <v>56260</v>
      </c>
      <c r="E129" s="21">
        <v>57040</v>
      </c>
      <c r="F129" s="152">
        <f>E129-D129</f>
        <v>780</v>
      </c>
    </row>
    <row r="130" spans="1:7" ht="15" customHeight="1" thickBot="1" x14ac:dyDescent="0.25">
      <c r="A130" s="142" t="s">
        <v>855</v>
      </c>
      <c r="B130" s="655" t="s">
        <v>1280</v>
      </c>
      <c r="C130" s="654" t="s">
        <v>1683</v>
      </c>
      <c r="D130" s="21">
        <v>6840</v>
      </c>
      <c r="E130" s="21">
        <v>7185</v>
      </c>
      <c r="F130" s="152">
        <f>E130-D130</f>
        <v>345</v>
      </c>
      <c r="G130" s="588" t="s">
        <v>1684</v>
      </c>
    </row>
    <row r="131" spans="1:7" ht="12.75" customHeight="1" thickBot="1" x14ac:dyDescent="0.25">
      <c r="A131" s="23" t="s">
        <v>856</v>
      </c>
      <c r="B131" s="638" t="s">
        <v>1281</v>
      </c>
      <c r="C131" s="600" t="s">
        <v>1915</v>
      </c>
      <c r="D131" s="152">
        <v>14800</v>
      </c>
      <c r="E131" s="152">
        <v>14995</v>
      </c>
      <c r="F131" s="152">
        <f t="shared" ref="F131:F159" si="44">E131-D131</f>
        <v>195</v>
      </c>
    </row>
    <row r="132" spans="1:7" ht="15" customHeight="1" thickBot="1" x14ac:dyDescent="0.25">
      <c r="A132" s="23" t="s">
        <v>857</v>
      </c>
      <c r="B132" s="657" t="s">
        <v>1641</v>
      </c>
      <c r="C132" s="651" t="s">
        <v>1644</v>
      </c>
      <c r="D132" s="152">
        <v>10495</v>
      </c>
      <c r="E132" s="152">
        <v>10815</v>
      </c>
      <c r="F132" s="152">
        <f t="shared" ref="F132" si="45">E132-D132</f>
        <v>320</v>
      </c>
      <c r="G132" s="127"/>
    </row>
    <row r="133" spans="1:7" ht="15" customHeight="1" thickBot="1" x14ac:dyDescent="0.25">
      <c r="A133" s="161" t="s">
        <v>858</v>
      </c>
      <c r="B133" s="638" t="s">
        <v>1282</v>
      </c>
      <c r="C133" s="602" t="s">
        <v>1916</v>
      </c>
      <c r="D133" s="152">
        <v>7630</v>
      </c>
      <c r="E133" s="152">
        <v>7735</v>
      </c>
      <c r="F133" s="152">
        <f t="shared" si="44"/>
        <v>105</v>
      </c>
      <c r="G133" s="526"/>
    </row>
    <row r="134" spans="1:7" ht="15" customHeight="1" thickBot="1" x14ac:dyDescent="0.25">
      <c r="A134" s="161" t="s">
        <v>859</v>
      </c>
      <c r="B134" s="655" t="s">
        <v>1283</v>
      </c>
      <c r="C134" s="648" t="s">
        <v>1603</v>
      </c>
      <c r="D134" s="152">
        <v>8880</v>
      </c>
      <c r="E134" s="152">
        <v>8995</v>
      </c>
      <c r="F134" s="152">
        <f t="shared" ref="F134" si="46">E134-D134</f>
        <v>115</v>
      </c>
    </row>
    <row r="135" spans="1:7" ht="15" customHeight="1" thickBot="1" x14ac:dyDescent="0.25">
      <c r="A135" s="161" t="s">
        <v>860</v>
      </c>
      <c r="B135" s="638" t="s">
        <v>1284</v>
      </c>
      <c r="C135" s="602" t="s">
        <v>1917</v>
      </c>
      <c r="D135" s="152">
        <v>18110</v>
      </c>
      <c r="E135" s="152">
        <v>18245</v>
      </c>
      <c r="F135" s="152">
        <f t="shared" si="44"/>
        <v>135</v>
      </c>
    </row>
    <row r="136" spans="1:7" ht="15" customHeight="1" thickBot="1" x14ac:dyDescent="0.25">
      <c r="A136" s="161" t="s">
        <v>861</v>
      </c>
      <c r="B136" s="655" t="s">
        <v>1285</v>
      </c>
      <c r="C136" s="648" t="s">
        <v>1918</v>
      </c>
      <c r="D136" s="152">
        <v>16925</v>
      </c>
      <c r="E136" s="152">
        <v>17100</v>
      </c>
      <c r="F136" s="152">
        <f t="shared" si="44"/>
        <v>175</v>
      </c>
    </row>
    <row r="137" spans="1:7" ht="15" customHeight="1" thickBot="1" x14ac:dyDescent="0.25">
      <c r="A137" s="26" t="s">
        <v>862</v>
      </c>
      <c r="B137" s="638" t="s">
        <v>1286</v>
      </c>
      <c r="C137" s="615" t="s">
        <v>1007</v>
      </c>
      <c r="D137" s="22">
        <v>29850</v>
      </c>
      <c r="E137" s="22">
        <v>30030</v>
      </c>
      <c r="F137" s="152">
        <f t="shared" si="44"/>
        <v>180</v>
      </c>
      <c r="G137" s="144" t="s">
        <v>1004</v>
      </c>
    </row>
    <row r="138" spans="1:7" ht="14.25" customHeight="1" thickBot="1" x14ac:dyDescent="0.25">
      <c r="A138" s="150" t="s">
        <v>863</v>
      </c>
      <c r="B138" s="655" t="s">
        <v>1287</v>
      </c>
      <c r="C138" s="648" t="s">
        <v>1919</v>
      </c>
      <c r="D138" s="22">
        <v>57040</v>
      </c>
      <c r="E138" s="22">
        <v>57250</v>
      </c>
      <c r="F138" s="22">
        <f t="shared" si="44"/>
        <v>210</v>
      </c>
    </row>
    <row r="139" spans="1:7" ht="15" customHeight="1" thickBot="1" x14ac:dyDescent="0.25">
      <c r="A139" s="142" t="s">
        <v>864</v>
      </c>
      <c r="B139" s="638" t="s">
        <v>1288</v>
      </c>
      <c r="C139" s="652" t="s">
        <v>1920</v>
      </c>
      <c r="D139" s="22">
        <v>27615</v>
      </c>
      <c r="E139" s="22">
        <v>27875</v>
      </c>
      <c r="F139" s="152">
        <f t="shared" si="44"/>
        <v>260</v>
      </c>
      <c r="G139" s="318"/>
    </row>
    <row r="140" spans="1:7" ht="15" customHeight="1" thickBot="1" x14ac:dyDescent="0.25">
      <c r="A140" s="142" t="s">
        <v>865</v>
      </c>
      <c r="B140" s="655" t="s">
        <v>1289</v>
      </c>
      <c r="C140" s="654" t="s">
        <v>1921</v>
      </c>
      <c r="D140" s="29">
        <v>26660</v>
      </c>
      <c r="E140" s="29">
        <v>27025</v>
      </c>
      <c r="F140" s="152">
        <f t="shared" si="44"/>
        <v>365</v>
      </c>
    </row>
    <row r="141" spans="1:7" ht="15" customHeight="1" thickBot="1" x14ac:dyDescent="0.25">
      <c r="A141" s="170" t="s">
        <v>866</v>
      </c>
      <c r="B141" s="638" t="s">
        <v>1290</v>
      </c>
      <c r="C141" s="602" t="s">
        <v>867</v>
      </c>
      <c r="D141" s="152">
        <v>39635</v>
      </c>
      <c r="E141" s="152">
        <v>39795</v>
      </c>
      <c r="F141" s="152">
        <f t="shared" si="44"/>
        <v>160</v>
      </c>
      <c r="G141" s="183" t="s">
        <v>868</v>
      </c>
    </row>
    <row r="142" spans="1:7" ht="15" customHeight="1" thickBot="1" x14ac:dyDescent="0.25">
      <c r="A142" s="23" t="s">
        <v>869</v>
      </c>
      <c r="B142" s="655" t="s">
        <v>1404</v>
      </c>
      <c r="C142" s="651" t="s">
        <v>870</v>
      </c>
      <c r="D142" s="20">
        <v>17835</v>
      </c>
      <c r="E142" s="20">
        <v>18045</v>
      </c>
      <c r="F142" s="152">
        <f t="shared" si="44"/>
        <v>210</v>
      </c>
      <c r="G142" s="114"/>
    </row>
    <row r="143" spans="1:7" ht="15" customHeight="1" thickBot="1" x14ac:dyDescent="0.25">
      <c r="A143" s="23" t="s">
        <v>871</v>
      </c>
      <c r="B143" s="638" t="s">
        <v>1899</v>
      </c>
      <c r="C143" s="602" t="s">
        <v>1613</v>
      </c>
      <c r="D143" s="152">
        <v>7970</v>
      </c>
      <c r="E143" s="152">
        <v>8190</v>
      </c>
      <c r="F143" s="152">
        <f t="shared" ref="F143" si="47">E143-D143</f>
        <v>220</v>
      </c>
    </row>
    <row r="144" spans="1:7" ht="15" customHeight="1" thickBot="1" x14ac:dyDescent="0.25">
      <c r="A144" s="23" t="s">
        <v>872</v>
      </c>
      <c r="B144" s="655" t="s">
        <v>1291</v>
      </c>
      <c r="C144" s="648" t="s">
        <v>1922</v>
      </c>
      <c r="D144" s="152">
        <v>25230</v>
      </c>
      <c r="E144" s="152">
        <v>25580</v>
      </c>
      <c r="F144" s="152">
        <f t="shared" si="44"/>
        <v>350</v>
      </c>
    </row>
    <row r="145" spans="1:8" ht="15" customHeight="1" thickBot="1" x14ac:dyDescent="0.25">
      <c r="A145" s="23" t="s">
        <v>873</v>
      </c>
      <c r="B145" s="638" t="s">
        <v>1292</v>
      </c>
      <c r="C145" s="602" t="s">
        <v>874</v>
      </c>
      <c r="D145" s="152">
        <v>40830</v>
      </c>
      <c r="E145" s="152">
        <v>40985</v>
      </c>
      <c r="F145" s="152">
        <f t="shared" si="44"/>
        <v>155</v>
      </c>
    </row>
    <row r="146" spans="1:8" ht="15" customHeight="1" thickBot="1" x14ac:dyDescent="0.25">
      <c r="A146" s="189" t="s">
        <v>875</v>
      </c>
      <c r="B146" s="655" t="s">
        <v>1293</v>
      </c>
      <c r="C146" s="648" t="s">
        <v>1923</v>
      </c>
      <c r="D146" s="22">
        <v>53830</v>
      </c>
      <c r="E146" s="22">
        <v>54400</v>
      </c>
      <c r="F146" s="152">
        <f>E146-D146</f>
        <v>570</v>
      </c>
      <c r="G146" s="788" t="s">
        <v>965</v>
      </c>
    </row>
    <row r="147" spans="1:8" ht="15" customHeight="1" thickBot="1" x14ac:dyDescent="0.25">
      <c r="A147" s="190" t="s">
        <v>876</v>
      </c>
      <c r="B147" s="638" t="s">
        <v>1595</v>
      </c>
      <c r="C147" s="600" t="s">
        <v>1924</v>
      </c>
      <c r="D147" s="22">
        <v>9415</v>
      </c>
      <c r="E147" s="22">
        <v>9660</v>
      </c>
      <c r="F147" s="152">
        <f>E147-D147</f>
        <v>245</v>
      </c>
      <c r="G147" s="789"/>
    </row>
    <row r="148" spans="1:8" ht="15" customHeight="1" thickBot="1" x14ac:dyDescent="0.25">
      <c r="A148" s="192" t="s">
        <v>877</v>
      </c>
      <c r="B148" s="655" t="s">
        <v>1294</v>
      </c>
      <c r="C148" s="648" t="s">
        <v>1475</v>
      </c>
      <c r="D148" s="22">
        <v>10960</v>
      </c>
      <c r="E148" s="22">
        <v>11215</v>
      </c>
      <c r="F148" s="152">
        <f>E148-D148</f>
        <v>255</v>
      </c>
      <c r="G148" s="789"/>
    </row>
    <row r="149" spans="1:8" ht="15" customHeight="1" thickBot="1" x14ac:dyDescent="0.25">
      <c r="A149" s="189" t="s">
        <v>878</v>
      </c>
      <c r="B149" s="638" t="s">
        <v>1295</v>
      </c>
      <c r="C149" s="600" t="s">
        <v>1925</v>
      </c>
      <c r="D149" s="152">
        <v>27535</v>
      </c>
      <c r="E149" s="152">
        <v>27920</v>
      </c>
      <c r="F149" s="152">
        <f>E149-D149</f>
        <v>385</v>
      </c>
      <c r="G149" s="790"/>
    </row>
    <row r="150" spans="1:8" ht="15" customHeight="1" thickBot="1" x14ac:dyDescent="0.25">
      <c r="A150" s="142" t="s">
        <v>879</v>
      </c>
      <c r="B150" s="655" t="s">
        <v>1900</v>
      </c>
      <c r="C150" s="659" t="s">
        <v>1926</v>
      </c>
      <c r="D150" s="21">
        <v>12760</v>
      </c>
      <c r="E150" s="21">
        <v>12900</v>
      </c>
      <c r="F150" s="152">
        <f>E150-D150</f>
        <v>140</v>
      </c>
      <c r="G150" s="183" t="s">
        <v>880</v>
      </c>
    </row>
    <row r="151" spans="1:8" ht="15" customHeight="1" thickBot="1" x14ac:dyDescent="0.25">
      <c r="A151" s="142" t="s">
        <v>881</v>
      </c>
      <c r="B151" s="638" t="s">
        <v>1297</v>
      </c>
      <c r="C151" s="634" t="s">
        <v>1927</v>
      </c>
      <c r="D151" s="25">
        <v>39400</v>
      </c>
      <c r="E151" s="25">
        <v>39555</v>
      </c>
      <c r="F151" s="152">
        <f t="shared" si="44"/>
        <v>155</v>
      </c>
    </row>
    <row r="152" spans="1:8" ht="15" customHeight="1" thickBot="1" x14ac:dyDescent="0.25">
      <c r="A152" s="23" t="s">
        <v>882</v>
      </c>
      <c r="B152" s="655" t="s">
        <v>1298</v>
      </c>
      <c r="C152" s="654" t="s">
        <v>1928</v>
      </c>
      <c r="D152" s="677">
        <v>38085</v>
      </c>
      <c r="E152" s="677">
        <v>38240</v>
      </c>
      <c r="F152" s="582">
        <f t="shared" ref="F152" si="48">E152-D152</f>
        <v>155</v>
      </c>
      <c r="G152" s="499"/>
    </row>
    <row r="153" spans="1:8" ht="15" customHeight="1" thickBot="1" x14ac:dyDescent="0.25">
      <c r="A153" s="23" t="s">
        <v>883</v>
      </c>
      <c r="B153" s="638" t="s">
        <v>1299</v>
      </c>
      <c r="C153" s="600" t="s">
        <v>981</v>
      </c>
      <c r="D153" s="152">
        <v>43125</v>
      </c>
      <c r="E153" s="152">
        <v>43335</v>
      </c>
      <c r="F153" s="152">
        <f t="shared" si="44"/>
        <v>210</v>
      </c>
      <c r="G153" s="194" t="s">
        <v>975</v>
      </c>
    </row>
    <row r="154" spans="1:8" ht="15" customHeight="1" thickBot="1" x14ac:dyDescent="0.25">
      <c r="A154" s="161" t="s">
        <v>884</v>
      </c>
      <c r="B154" s="655" t="s">
        <v>1300</v>
      </c>
      <c r="C154" s="651" t="s">
        <v>1929</v>
      </c>
      <c r="D154" s="152">
        <v>22320</v>
      </c>
      <c r="E154" s="152">
        <v>22520</v>
      </c>
      <c r="F154" s="152">
        <f t="shared" si="44"/>
        <v>200</v>
      </c>
    </row>
    <row r="155" spans="1:8" ht="15" customHeight="1" thickBot="1" x14ac:dyDescent="0.25">
      <c r="A155" s="189" t="s">
        <v>885</v>
      </c>
      <c r="B155" s="638" t="s">
        <v>1301</v>
      </c>
      <c r="C155" s="600" t="s">
        <v>1930</v>
      </c>
      <c r="D155" s="582">
        <v>1405</v>
      </c>
      <c r="E155" s="582">
        <v>1405</v>
      </c>
      <c r="F155" s="152">
        <f t="shared" si="44"/>
        <v>0</v>
      </c>
      <c r="G155" s="499" t="s">
        <v>1593</v>
      </c>
      <c r="H155" s="791" t="s">
        <v>983</v>
      </c>
    </row>
    <row r="156" spans="1:8" ht="15" customHeight="1" thickBot="1" x14ac:dyDescent="0.25">
      <c r="A156" s="189" t="s">
        <v>886</v>
      </c>
      <c r="B156" s="655" t="s">
        <v>1302</v>
      </c>
      <c r="C156" s="648" t="s">
        <v>980</v>
      </c>
      <c r="D156" s="152">
        <v>27850</v>
      </c>
      <c r="E156" s="152">
        <v>28060</v>
      </c>
      <c r="F156" s="152">
        <f t="shared" si="44"/>
        <v>210</v>
      </c>
      <c r="G156" s="195" t="s">
        <v>978</v>
      </c>
      <c r="H156" s="792"/>
    </row>
    <row r="157" spans="1:8" ht="15" customHeight="1" thickBot="1" x14ac:dyDescent="0.25">
      <c r="A157" s="190" t="s">
        <v>887</v>
      </c>
      <c r="B157" s="638" t="s">
        <v>1901</v>
      </c>
      <c r="C157" s="600" t="s">
        <v>1931</v>
      </c>
      <c r="D157" s="22">
        <v>72535</v>
      </c>
      <c r="E157" s="22">
        <v>73055</v>
      </c>
      <c r="F157" s="152">
        <f t="shared" si="44"/>
        <v>520</v>
      </c>
      <c r="H157" s="792"/>
    </row>
    <row r="158" spans="1:8" ht="15" customHeight="1" thickBot="1" x14ac:dyDescent="0.25">
      <c r="A158" s="192" t="s">
        <v>888</v>
      </c>
      <c r="B158" s="655" t="s">
        <v>1902</v>
      </c>
      <c r="C158" s="648" t="s">
        <v>1379</v>
      </c>
      <c r="D158" s="152">
        <v>22750</v>
      </c>
      <c r="E158" s="152">
        <v>23130</v>
      </c>
      <c r="F158" s="152">
        <f t="shared" si="44"/>
        <v>380</v>
      </c>
      <c r="G158" s="329" t="s">
        <v>1009</v>
      </c>
      <c r="H158" s="792"/>
    </row>
    <row r="159" spans="1:8" ht="15" customHeight="1" thickBot="1" x14ac:dyDescent="0.25">
      <c r="A159" s="150" t="s">
        <v>889</v>
      </c>
      <c r="B159" s="655" t="s">
        <v>1303</v>
      </c>
      <c r="C159" s="600" t="s">
        <v>1036</v>
      </c>
      <c r="D159" s="152">
        <v>34705</v>
      </c>
      <c r="E159" s="152">
        <v>35000</v>
      </c>
      <c r="F159" s="152">
        <f t="shared" si="44"/>
        <v>295</v>
      </c>
      <c r="G159" s="183" t="s">
        <v>1035</v>
      </c>
    </row>
    <row r="160" spans="1:8" ht="15" customHeight="1" thickBot="1" x14ac:dyDescent="0.25">
      <c r="A160" s="142" t="s">
        <v>890</v>
      </c>
      <c r="B160" s="656" t="s">
        <v>1304</v>
      </c>
      <c r="C160" s="660" t="s">
        <v>1697</v>
      </c>
      <c r="D160" s="25">
        <v>3255</v>
      </c>
      <c r="E160" s="25">
        <v>3500</v>
      </c>
      <c r="F160" s="152">
        <f>E160-D160</f>
        <v>245</v>
      </c>
    </row>
    <row r="161" spans="1:7" ht="15" customHeight="1" thickBot="1" x14ac:dyDescent="0.25">
      <c r="A161" s="142" t="s">
        <v>1676</v>
      </c>
      <c r="B161" s="655" t="s">
        <v>1305</v>
      </c>
      <c r="C161" s="634" t="s">
        <v>1932</v>
      </c>
      <c r="D161" s="25">
        <v>6970</v>
      </c>
      <c r="E161" s="25">
        <v>7120</v>
      </c>
      <c r="F161" s="152">
        <f>E161-D161</f>
        <v>150</v>
      </c>
    </row>
    <row r="162" spans="1:7" ht="15" customHeight="1" thickBot="1" x14ac:dyDescent="0.25">
      <c r="A162" s="170" t="s">
        <v>891</v>
      </c>
      <c r="B162" s="656" t="s">
        <v>1306</v>
      </c>
      <c r="C162" s="603" t="s">
        <v>1673</v>
      </c>
      <c r="D162" s="20">
        <v>11010</v>
      </c>
      <c r="E162" s="20">
        <v>11525</v>
      </c>
      <c r="F162" s="152">
        <f t="shared" ref="F162" si="49">E162-D162</f>
        <v>515</v>
      </c>
      <c r="G162" s="499"/>
    </row>
    <row r="163" spans="1:7" ht="15" customHeight="1" thickBot="1" x14ac:dyDescent="0.25">
      <c r="A163" s="23" t="s">
        <v>892</v>
      </c>
      <c r="B163" s="655" t="s">
        <v>1306</v>
      </c>
      <c r="C163" s="602" t="s">
        <v>893</v>
      </c>
      <c r="D163" s="20">
        <v>90895</v>
      </c>
      <c r="E163" s="20">
        <v>91095</v>
      </c>
      <c r="F163" s="152">
        <f t="shared" ref="F163:F167" si="50">E163-D163</f>
        <v>200</v>
      </c>
    </row>
    <row r="164" spans="1:7" ht="15" customHeight="1" thickBot="1" x14ac:dyDescent="0.25">
      <c r="A164" s="23" t="s">
        <v>894</v>
      </c>
      <c r="B164" s="656" t="s">
        <v>1307</v>
      </c>
      <c r="C164" s="603" t="s">
        <v>1933</v>
      </c>
      <c r="D164" s="152">
        <v>69800</v>
      </c>
      <c r="E164" s="152">
        <v>70365</v>
      </c>
      <c r="F164" s="152">
        <f t="shared" si="50"/>
        <v>565</v>
      </c>
    </row>
    <row r="165" spans="1:7" ht="15" customHeight="1" thickBot="1" x14ac:dyDescent="0.25">
      <c r="A165" s="161" t="s">
        <v>895</v>
      </c>
      <c r="B165" s="655" t="s">
        <v>1308</v>
      </c>
      <c r="C165" s="600" t="s">
        <v>1605</v>
      </c>
      <c r="D165" s="152">
        <v>18170</v>
      </c>
      <c r="E165" s="152">
        <v>18515</v>
      </c>
      <c r="F165" s="152">
        <f t="shared" ref="F165" si="51">E165-D165</f>
        <v>345</v>
      </c>
    </row>
    <row r="166" spans="1:7" ht="15" customHeight="1" thickBot="1" x14ac:dyDescent="0.25">
      <c r="A166" s="23" t="s">
        <v>896</v>
      </c>
      <c r="B166" s="656" t="s">
        <v>1309</v>
      </c>
      <c r="C166" s="603" t="s">
        <v>1934</v>
      </c>
      <c r="D166" s="152">
        <v>46400</v>
      </c>
      <c r="E166" s="152">
        <v>46445</v>
      </c>
      <c r="F166" s="152">
        <f>E166-D166</f>
        <v>45</v>
      </c>
      <c r="G166" s="351"/>
    </row>
    <row r="167" spans="1:7" ht="15" customHeight="1" thickBot="1" x14ac:dyDescent="0.25">
      <c r="A167" s="23" t="s">
        <v>897</v>
      </c>
      <c r="B167" s="655" t="s">
        <v>1310</v>
      </c>
      <c r="C167" s="600" t="s">
        <v>1935</v>
      </c>
      <c r="D167" s="582">
        <v>28880</v>
      </c>
      <c r="E167" s="582">
        <v>28880</v>
      </c>
      <c r="F167" s="582">
        <f t="shared" si="50"/>
        <v>0</v>
      </c>
      <c r="G167" s="299"/>
    </row>
    <row r="168" spans="1:7" ht="15" customHeight="1" thickBot="1" x14ac:dyDescent="0.25">
      <c r="A168" s="161" t="s">
        <v>898</v>
      </c>
      <c r="B168" s="656" t="s">
        <v>1311</v>
      </c>
      <c r="C168" s="601" t="s">
        <v>1936</v>
      </c>
      <c r="D168" s="278">
        <v>21860</v>
      </c>
      <c r="E168" s="278">
        <v>22080</v>
      </c>
      <c r="F168" s="152">
        <f>E168-D168</f>
        <v>220</v>
      </c>
      <c r="G168" s="284"/>
    </row>
    <row r="169" spans="1:7" ht="15" customHeight="1" thickBot="1" x14ac:dyDescent="0.25">
      <c r="A169" s="14" t="s">
        <v>900</v>
      </c>
      <c r="B169" s="655" t="s">
        <v>1312</v>
      </c>
      <c r="C169" s="600" t="s">
        <v>938</v>
      </c>
      <c r="E169" s="5"/>
      <c r="F169" s="569">
        <v>21</v>
      </c>
      <c r="G169" s="499">
        <v>50510</v>
      </c>
    </row>
    <row r="170" spans="1:7" ht="15" customHeight="1" thickBot="1" x14ac:dyDescent="0.25">
      <c r="A170" s="14"/>
      <c r="B170" s="655" t="s">
        <v>1312</v>
      </c>
      <c r="C170" s="600" t="s">
        <v>2011</v>
      </c>
      <c r="D170" s="22">
        <v>0</v>
      </c>
      <c r="E170" s="22">
        <v>375</v>
      </c>
      <c r="F170" s="152">
        <f t="shared" ref="F170" si="52">E170-D170</f>
        <v>375</v>
      </c>
      <c r="G170" s="499"/>
    </row>
    <row r="171" spans="1:7" ht="15" customHeight="1" thickBot="1" x14ac:dyDescent="0.25">
      <c r="A171" s="24" t="s">
        <v>901</v>
      </c>
      <c r="B171" s="656" t="s">
        <v>1313</v>
      </c>
      <c r="C171" s="606" t="s">
        <v>1937</v>
      </c>
      <c r="D171" s="22">
        <v>12590</v>
      </c>
      <c r="E171" s="22">
        <v>12670</v>
      </c>
      <c r="F171" s="152">
        <f t="shared" ref="F171:F175" si="53">E171-D171</f>
        <v>80</v>
      </c>
      <c r="G171" s="181" t="s">
        <v>899</v>
      </c>
    </row>
    <row r="172" spans="1:7" ht="15" customHeight="1" thickBot="1" x14ac:dyDescent="0.25">
      <c r="A172" s="142" t="s">
        <v>902</v>
      </c>
      <c r="B172" s="655" t="s">
        <v>1314</v>
      </c>
      <c r="C172" s="652" t="s">
        <v>1938</v>
      </c>
      <c r="D172" s="21">
        <v>12090</v>
      </c>
      <c r="E172" s="21">
        <v>12220</v>
      </c>
      <c r="F172" s="152">
        <f t="shared" si="53"/>
        <v>130</v>
      </c>
      <c r="G172" s="318" t="s">
        <v>1375</v>
      </c>
    </row>
    <row r="173" spans="1:7" ht="15" customHeight="1" thickBot="1" x14ac:dyDescent="0.25">
      <c r="A173" s="142" t="s">
        <v>903</v>
      </c>
      <c r="B173" s="656" t="s">
        <v>1903</v>
      </c>
      <c r="C173" s="635" t="s">
        <v>1614</v>
      </c>
      <c r="D173" s="152">
        <v>9335</v>
      </c>
      <c r="E173" s="152">
        <v>9640</v>
      </c>
      <c r="F173" s="152">
        <f t="shared" ref="F173" si="54">E173-D173</f>
        <v>305</v>
      </c>
    </row>
    <row r="174" spans="1:7" ht="15" customHeight="1" thickBot="1" x14ac:dyDescent="0.25">
      <c r="A174" s="156" t="s">
        <v>904</v>
      </c>
      <c r="B174" s="655" t="s">
        <v>1296</v>
      </c>
      <c r="C174" s="600" t="s">
        <v>939</v>
      </c>
      <c r="D174" s="152">
        <v>68815</v>
      </c>
      <c r="E174" s="152">
        <v>69080</v>
      </c>
      <c r="F174" s="152">
        <f t="shared" si="53"/>
        <v>265</v>
      </c>
    </row>
    <row r="175" spans="1:7" ht="15" customHeight="1" thickBot="1" x14ac:dyDescent="0.25">
      <c r="A175" s="23" t="s">
        <v>905</v>
      </c>
      <c r="B175" s="656" t="s">
        <v>1315</v>
      </c>
      <c r="C175" s="603" t="s">
        <v>940</v>
      </c>
      <c r="D175" s="20">
        <v>38620</v>
      </c>
      <c r="E175" s="20">
        <v>38840</v>
      </c>
      <c r="F175" s="152">
        <f t="shared" si="53"/>
        <v>220</v>
      </c>
    </row>
    <row r="176" spans="1:7" ht="15" customHeight="1" thickBot="1" x14ac:dyDescent="0.25">
      <c r="A176" s="161" t="s">
        <v>906</v>
      </c>
      <c r="B176" s="655" t="s">
        <v>1309</v>
      </c>
      <c r="C176" s="602" t="s">
        <v>1939</v>
      </c>
      <c r="D176" s="20">
        <v>17795</v>
      </c>
      <c r="E176" s="20">
        <v>18040</v>
      </c>
      <c r="F176" s="152">
        <f t="shared" ref="F176" si="55">E176-D176</f>
        <v>245</v>
      </c>
    </row>
    <row r="177" spans="1:10" ht="15" customHeight="1" thickBot="1" x14ac:dyDescent="0.25">
      <c r="A177" s="23" t="s">
        <v>907</v>
      </c>
      <c r="B177" s="656" t="s">
        <v>1316</v>
      </c>
      <c r="C177" s="601" t="s">
        <v>1940</v>
      </c>
      <c r="D177" s="152">
        <v>9110</v>
      </c>
      <c r="E177" s="152">
        <v>9270</v>
      </c>
      <c r="F177" s="152">
        <f>E177-D177</f>
        <v>160</v>
      </c>
    </row>
    <row r="178" spans="1:10" ht="15" customHeight="1" thickBot="1" x14ac:dyDescent="0.25">
      <c r="A178" s="23" t="s">
        <v>908</v>
      </c>
      <c r="B178" s="655" t="s">
        <v>1317</v>
      </c>
      <c r="C178" s="602" t="s">
        <v>1941</v>
      </c>
      <c r="D178" s="152">
        <v>50965</v>
      </c>
      <c r="E178" s="152">
        <v>51225</v>
      </c>
      <c r="F178" s="152">
        <f>E178-D178</f>
        <v>260</v>
      </c>
      <c r="G178" s="183"/>
      <c r="H178" s="179"/>
      <c r="I178" s="179"/>
      <c r="J178" s="179"/>
    </row>
    <row r="179" spans="1:10" ht="15" customHeight="1" thickBot="1" x14ac:dyDescent="0.25">
      <c r="A179" s="161" t="s">
        <v>910</v>
      </c>
      <c r="B179" s="656" t="s">
        <v>1318</v>
      </c>
      <c r="C179" s="601" t="s">
        <v>941</v>
      </c>
      <c r="D179" s="22">
        <v>44180</v>
      </c>
      <c r="E179" s="22">
        <v>44335</v>
      </c>
      <c r="F179" s="152">
        <f t="shared" ref="F179:F183" si="56">E179-D179</f>
        <v>155</v>
      </c>
      <c r="G179" s="183" t="s">
        <v>909</v>
      </c>
      <c r="H179" s="109"/>
      <c r="I179" s="109"/>
      <c r="J179" s="179"/>
    </row>
    <row r="180" spans="1:10" ht="15" customHeight="1" thickBot="1" x14ac:dyDescent="0.25">
      <c r="A180" s="14" t="s">
        <v>911</v>
      </c>
      <c r="B180" s="655" t="s">
        <v>1904</v>
      </c>
      <c r="C180" s="600" t="s">
        <v>1942</v>
      </c>
      <c r="D180" s="582">
        <v>30570</v>
      </c>
      <c r="E180" s="582">
        <v>31095</v>
      </c>
      <c r="F180" s="582">
        <f>E180-D180</f>
        <v>525</v>
      </c>
    </row>
    <row r="181" spans="1:10" ht="15" customHeight="1" thickBot="1" x14ac:dyDescent="0.25">
      <c r="A181" s="150" t="s">
        <v>912</v>
      </c>
      <c r="B181" s="656" t="s">
        <v>1319</v>
      </c>
      <c r="C181" s="601" t="s">
        <v>942</v>
      </c>
      <c r="D181" s="582">
        <v>125850</v>
      </c>
      <c r="E181" s="582">
        <v>126455</v>
      </c>
      <c r="F181" s="152">
        <f t="shared" si="56"/>
        <v>605</v>
      </c>
    </row>
    <row r="182" spans="1:10" ht="15" customHeight="1" thickBot="1" x14ac:dyDescent="0.25">
      <c r="A182" s="150" t="s">
        <v>913</v>
      </c>
      <c r="B182" s="655" t="s">
        <v>1320</v>
      </c>
      <c r="C182" s="652" t="s">
        <v>1943</v>
      </c>
      <c r="D182" s="171">
        <v>46910</v>
      </c>
      <c r="E182" s="171">
        <v>47290</v>
      </c>
      <c r="F182" s="152">
        <f t="shared" si="56"/>
        <v>380</v>
      </c>
      <c r="G182" s="107"/>
    </row>
    <row r="183" spans="1:10" ht="15" customHeight="1" thickBot="1" x14ac:dyDescent="0.25">
      <c r="A183" s="142" t="s">
        <v>914</v>
      </c>
      <c r="B183" s="656" t="s">
        <v>1321</v>
      </c>
      <c r="C183" s="635" t="s">
        <v>1944</v>
      </c>
      <c r="D183" s="21">
        <v>37585</v>
      </c>
      <c r="E183" s="21">
        <v>37800</v>
      </c>
      <c r="F183" s="152">
        <f t="shared" si="56"/>
        <v>215</v>
      </c>
      <c r="G183" s="318"/>
      <c r="H183" s="167"/>
      <c r="I183" s="167"/>
      <c r="J183" s="179"/>
    </row>
    <row r="184" spans="1:10" ht="15" customHeight="1" thickBot="1" x14ac:dyDescent="0.25">
      <c r="A184" s="170" t="s">
        <v>915</v>
      </c>
      <c r="B184" s="655" t="s">
        <v>1322</v>
      </c>
      <c r="C184" s="600" t="s">
        <v>1635</v>
      </c>
      <c r="D184" s="20">
        <v>8820</v>
      </c>
      <c r="E184" s="20">
        <v>9030</v>
      </c>
      <c r="F184" s="152">
        <f t="shared" ref="F184" si="57">E184-D184</f>
        <v>210</v>
      </c>
      <c r="G184" s="499"/>
    </row>
    <row r="185" spans="1:10" ht="15" customHeight="1" thickBot="1" x14ac:dyDescent="0.25">
      <c r="A185" s="23" t="s">
        <v>916</v>
      </c>
      <c r="B185" s="656" t="s">
        <v>1905</v>
      </c>
      <c r="C185" s="603" t="s">
        <v>1945</v>
      </c>
      <c r="D185" s="20">
        <v>7800</v>
      </c>
      <c r="E185" s="20">
        <v>7990</v>
      </c>
      <c r="F185" s="152">
        <f t="shared" ref="F185" si="58">E185-D185</f>
        <v>190</v>
      </c>
    </row>
    <row r="186" spans="1:10" ht="15" customHeight="1" thickBot="1" x14ac:dyDescent="0.25">
      <c r="A186" s="23" t="s">
        <v>917</v>
      </c>
      <c r="B186" s="655" t="s">
        <v>1906</v>
      </c>
      <c r="C186" s="602" t="s">
        <v>943</v>
      </c>
      <c r="D186" s="20">
        <v>30350</v>
      </c>
      <c r="E186" s="20">
        <v>30500</v>
      </c>
      <c r="F186" s="152">
        <f t="shared" ref="F186:F191" si="59">E186-D186</f>
        <v>150</v>
      </c>
    </row>
    <row r="187" spans="1:10" ht="15" customHeight="1" thickBot="1" x14ac:dyDescent="0.25">
      <c r="A187" s="23" t="s">
        <v>918</v>
      </c>
      <c r="B187" s="656" t="s">
        <v>1323</v>
      </c>
      <c r="C187" s="603" t="s">
        <v>1606</v>
      </c>
      <c r="D187" s="152">
        <v>21420</v>
      </c>
      <c r="E187" s="152">
        <v>21810</v>
      </c>
      <c r="F187" s="152">
        <f t="shared" si="59"/>
        <v>390</v>
      </c>
      <c r="G187" s="183" t="s">
        <v>919</v>
      </c>
    </row>
    <row r="188" spans="1:10" ht="15" customHeight="1" thickBot="1" x14ac:dyDescent="0.25">
      <c r="A188" s="161" t="s">
        <v>920</v>
      </c>
      <c r="B188" s="655" t="s">
        <v>1324</v>
      </c>
      <c r="C188" s="600" t="s">
        <v>1590</v>
      </c>
      <c r="D188" s="152">
        <v>9395</v>
      </c>
      <c r="E188" s="152">
        <v>9545</v>
      </c>
      <c r="F188" s="152">
        <f t="shared" ref="F188" si="60">E188-D188</f>
        <v>150</v>
      </c>
      <c r="G188" s="521"/>
    </row>
    <row r="189" spans="1:10" ht="15" customHeight="1" thickBot="1" x14ac:dyDescent="0.25">
      <c r="A189" s="23" t="s">
        <v>921</v>
      </c>
      <c r="B189" s="656" t="s">
        <v>1907</v>
      </c>
      <c r="C189" s="603" t="s">
        <v>1946</v>
      </c>
      <c r="D189" s="152">
        <v>16910</v>
      </c>
      <c r="E189" s="152">
        <v>17160</v>
      </c>
      <c r="F189" s="152">
        <f>E189-D189</f>
        <v>250</v>
      </c>
    </row>
    <row r="190" spans="1:10" ht="15" customHeight="1" thickBot="1" x14ac:dyDescent="0.25">
      <c r="A190" s="23" t="s">
        <v>922</v>
      </c>
      <c r="B190" s="655" t="s">
        <v>1325</v>
      </c>
      <c r="C190" s="600" t="s">
        <v>1947</v>
      </c>
      <c r="D190" s="22">
        <v>40045</v>
      </c>
      <c r="E190" s="22">
        <v>40125</v>
      </c>
      <c r="F190" s="152">
        <f t="shared" si="59"/>
        <v>80</v>
      </c>
      <c r="G190" s="127"/>
    </row>
    <row r="191" spans="1:10" ht="15" customHeight="1" thickBot="1" x14ac:dyDescent="0.25">
      <c r="A191" s="161" t="s">
        <v>923</v>
      </c>
      <c r="B191" s="656" t="s">
        <v>1378</v>
      </c>
      <c r="C191" s="601" t="s">
        <v>1948</v>
      </c>
      <c r="D191" s="171">
        <v>12185</v>
      </c>
      <c r="E191" s="171">
        <v>12355</v>
      </c>
      <c r="F191" s="152">
        <f t="shared" si="59"/>
        <v>170</v>
      </c>
      <c r="G191" s="355"/>
    </row>
    <row r="192" spans="1:10" ht="15.75" customHeight="1" thickBot="1" x14ac:dyDescent="0.25">
      <c r="A192" s="14" t="s">
        <v>924</v>
      </c>
      <c r="B192" s="655" t="s">
        <v>1908</v>
      </c>
      <c r="C192" s="600" t="s">
        <v>1949</v>
      </c>
      <c r="D192" s="278">
        <v>120280</v>
      </c>
      <c r="E192" s="278">
        <v>120555</v>
      </c>
      <c r="F192" s="152">
        <f t="shared" ref="F192:F203" si="61">E192-D192</f>
        <v>275</v>
      </c>
      <c r="G192" s="128"/>
    </row>
    <row r="193" spans="1:7" ht="15.75" customHeight="1" thickBot="1" x14ac:dyDescent="0.25">
      <c r="A193" s="23" t="s">
        <v>925</v>
      </c>
      <c r="B193" s="639" t="s">
        <v>1326</v>
      </c>
      <c r="C193" s="668" t="s">
        <v>1963</v>
      </c>
      <c r="D193" s="22">
        <v>5280</v>
      </c>
      <c r="E193" s="22">
        <v>5595</v>
      </c>
      <c r="F193" s="152">
        <f t="shared" ref="F193" si="62">E193-D193</f>
        <v>315</v>
      </c>
      <c r="G193" s="128"/>
    </row>
    <row r="194" spans="1:7" ht="15.75" customHeight="1" thickBot="1" x14ac:dyDescent="0.25">
      <c r="A194" s="166" t="s">
        <v>926</v>
      </c>
      <c r="B194" s="622" t="s">
        <v>1950</v>
      </c>
      <c r="C194" s="663" t="s">
        <v>1953</v>
      </c>
      <c r="D194" s="22">
        <v>22770</v>
      </c>
      <c r="E194" s="22">
        <v>23250</v>
      </c>
      <c r="F194" s="152">
        <f t="shared" ref="F194" si="63">E194-D194</f>
        <v>480</v>
      </c>
    </row>
    <row r="195" spans="1:7" ht="15" customHeight="1" thickBot="1" x14ac:dyDescent="0.25">
      <c r="A195" s="14" t="s">
        <v>927</v>
      </c>
      <c r="B195" s="627" t="s">
        <v>1951</v>
      </c>
      <c r="C195" s="600" t="s">
        <v>1954</v>
      </c>
      <c r="D195" s="152">
        <v>31180</v>
      </c>
      <c r="E195" s="152">
        <v>31415</v>
      </c>
      <c r="F195" s="152">
        <f t="shared" si="61"/>
        <v>235</v>
      </c>
      <c r="G195" s="318" t="s">
        <v>1369</v>
      </c>
    </row>
    <row r="196" spans="1:7" ht="15" customHeight="1" thickBot="1" x14ac:dyDescent="0.25">
      <c r="A196" s="14" t="s">
        <v>1632</v>
      </c>
      <c r="B196" s="626" t="s">
        <v>1630</v>
      </c>
      <c r="C196" s="600" t="s">
        <v>1631</v>
      </c>
      <c r="D196" s="152">
        <v>22990</v>
      </c>
      <c r="E196" s="152">
        <v>23635</v>
      </c>
      <c r="F196" s="152">
        <f t="shared" ref="F196" si="64">E196-D196</f>
        <v>645</v>
      </c>
      <c r="G196" s="534"/>
    </row>
    <row r="197" spans="1:7" ht="15" customHeight="1" thickBot="1" x14ac:dyDescent="0.25">
      <c r="A197" s="142" t="s">
        <v>928</v>
      </c>
      <c r="B197" s="622" t="s">
        <v>1297</v>
      </c>
      <c r="C197" s="652" t="s">
        <v>1955</v>
      </c>
      <c r="D197" s="21">
        <v>10225</v>
      </c>
      <c r="E197" s="21">
        <v>10225</v>
      </c>
      <c r="F197" s="152">
        <f t="shared" si="61"/>
        <v>0</v>
      </c>
      <c r="G197" s="183" t="s">
        <v>1628</v>
      </c>
    </row>
    <row r="198" spans="1:7" ht="15" customHeight="1" thickBot="1" x14ac:dyDescent="0.25">
      <c r="A198" s="142" t="s">
        <v>929</v>
      </c>
      <c r="B198" s="628" t="s">
        <v>1327</v>
      </c>
      <c r="C198" s="634" t="s">
        <v>1607</v>
      </c>
      <c r="D198" s="278">
        <v>8980</v>
      </c>
      <c r="E198" s="278">
        <v>9175</v>
      </c>
      <c r="F198" s="582">
        <f t="shared" ref="F198" si="65">E198-D198</f>
        <v>195</v>
      </c>
    </row>
    <row r="199" spans="1:7" ht="15" customHeight="1" thickBot="1" x14ac:dyDescent="0.25">
      <c r="A199" s="23" t="s">
        <v>930</v>
      </c>
      <c r="B199" s="622" t="s">
        <v>1328</v>
      </c>
      <c r="C199" s="600" t="s">
        <v>1489</v>
      </c>
      <c r="D199" s="159">
        <v>15440</v>
      </c>
      <c r="E199" s="159">
        <v>16875</v>
      </c>
      <c r="F199" s="152">
        <f t="shared" ref="F199" si="66">E199-D199</f>
        <v>1435</v>
      </c>
    </row>
    <row r="200" spans="1:7" ht="15" customHeight="1" thickBot="1" x14ac:dyDescent="0.25">
      <c r="A200" s="23" t="s">
        <v>931</v>
      </c>
      <c r="B200" s="622" t="s">
        <v>1329</v>
      </c>
      <c r="C200" s="602" t="s">
        <v>1649</v>
      </c>
      <c r="D200" s="152">
        <v>8670</v>
      </c>
      <c r="E200" s="152">
        <v>8895</v>
      </c>
      <c r="F200" s="152">
        <f t="shared" ref="F200" si="67">E200-D200</f>
        <v>225</v>
      </c>
      <c r="G200" s="463"/>
    </row>
    <row r="201" spans="1:7" ht="15" customHeight="1" thickBot="1" x14ac:dyDescent="0.25">
      <c r="A201" s="161" t="s">
        <v>932</v>
      </c>
      <c r="B201" s="628" t="s">
        <v>1330</v>
      </c>
      <c r="C201" s="602" t="s">
        <v>1680</v>
      </c>
      <c r="D201" s="152">
        <v>16520</v>
      </c>
      <c r="E201" s="152">
        <v>16685</v>
      </c>
      <c r="F201" s="152">
        <f t="shared" ref="F201" si="68">E201-D201</f>
        <v>165</v>
      </c>
      <c r="G201" s="127"/>
    </row>
    <row r="202" spans="1:7" ht="15" customHeight="1" thickBot="1" x14ac:dyDescent="0.25">
      <c r="A202" s="23" t="s">
        <v>933</v>
      </c>
      <c r="B202" s="622" t="s">
        <v>1952</v>
      </c>
      <c r="C202" s="600" t="s">
        <v>1956</v>
      </c>
      <c r="D202" s="152">
        <v>16150</v>
      </c>
      <c r="E202" s="152">
        <v>16175</v>
      </c>
      <c r="F202" s="152">
        <f t="shared" si="61"/>
        <v>25</v>
      </c>
      <c r="G202" s="669"/>
    </row>
    <row r="203" spans="1:7" ht="15" customHeight="1" thickBot="1" x14ac:dyDescent="0.25">
      <c r="A203" s="23" t="s">
        <v>934</v>
      </c>
      <c r="B203" s="628" t="s">
        <v>1331</v>
      </c>
      <c r="C203" s="602" t="s">
        <v>1957</v>
      </c>
      <c r="D203" s="152">
        <v>21455</v>
      </c>
      <c r="E203" s="152">
        <v>21715</v>
      </c>
      <c r="F203" s="152">
        <f t="shared" si="61"/>
        <v>260</v>
      </c>
    </row>
    <row r="204" spans="1:7" ht="15" customHeight="1" thickBot="1" x14ac:dyDescent="0.25">
      <c r="A204" s="662" t="s">
        <v>935</v>
      </c>
      <c r="B204" s="661" t="s">
        <v>1332</v>
      </c>
      <c r="C204" s="602" t="s">
        <v>1564</v>
      </c>
      <c r="D204" s="152">
        <v>14220</v>
      </c>
      <c r="E204" s="152">
        <v>14480</v>
      </c>
      <c r="F204" s="152">
        <f t="shared" ref="F204" si="69">E204-D204</f>
        <v>260</v>
      </c>
    </row>
    <row r="205" spans="1:7" ht="13.5" thickBot="1" x14ac:dyDescent="0.25">
      <c r="A205" s="123"/>
      <c r="B205" s="125"/>
      <c r="D205" s="125" t="s">
        <v>1019</v>
      </c>
      <c r="E205" s="125"/>
      <c r="F205" s="506">
        <f>SUM(F6:F204)</f>
        <v>49985</v>
      </c>
      <c r="G205" s="507">
        <f>+F95+F71+F64+F61+F51+F169</f>
        <v>895</v>
      </c>
    </row>
    <row r="206" spans="1:7" x14ac:dyDescent="0.2">
      <c r="A206" s="123"/>
      <c r="B206" s="125"/>
      <c r="C206" s="124"/>
      <c r="D206" s="115"/>
      <c r="E206" s="125"/>
      <c r="F206" s="126"/>
    </row>
    <row r="207" spans="1:7" ht="13.5" thickBot="1" x14ac:dyDescent="0.25">
      <c r="A207" s="129"/>
      <c r="B207" s="130"/>
      <c r="C207" s="787" t="s">
        <v>1042</v>
      </c>
      <c r="D207" s="787"/>
      <c r="E207" s="787"/>
      <c r="F207" s="456">
        <f>SUM('Общ. счетчики'!G48:G49)</f>
        <v>52220</v>
      </c>
    </row>
    <row r="208" spans="1:7" ht="16.5" customHeight="1" x14ac:dyDescent="0.2">
      <c r="E208" s="131"/>
    </row>
  </sheetData>
  <customSheetViews>
    <customSheetView guid="{59BB3A05-2517-4212-B4B0-766CE27362F6}" scale="120" showPageBreaks="1" printArea="1" hiddenColumns="1" state="hidden" view="pageBreakPreview" topLeftCell="A202">
      <selection activeCell="E218" sqref="E218"/>
      <pageMargins left="0.78740157480314965" right="0.39370078740157483" top="0.59055118110236227" bottom="0.59055118110236227" header="0" footer="0"/>
      <pageSetup paperSize="9" fitToHeight="0" orientation="portrait" r:id="rId1"/>
      <headerFooter alignWithMargins="0"/>
    </customSheetView>
    <customSheetView guid="{11E80AD0-6AA7-470D-8311-11AF96F196E5}" scale="120" showPageBreaks="1" printArea="1" hiddenColumns="1" view="pageBreakPreview" topLeftCell="A200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2"/>
      <headerFooter alignWithMargins="0"/>
    </customSheetView>
    <customSheetView guid="{1298D0A2-0CF6-434E-A6CD-B210E2963ADD}" scale="120" showPageBreaks="1" printArea="1" hiddenColumns="1" view="pageBreakPreview" topLeftCell="A200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3"/>
      <headerFooter alignWithMargins="0"/>
    </customSheetView>
  </customSheetViews>
  <mergeCells count="12">
    <mergeCell ref="F3:F5"/>
    <mergeCell ref="G146:G149"/>
    <mergeCell ref="H155:H158"/>
    <mergeCell ref="C1:E1"/>
    <mergeCell ref="E2:F2"/>
    <mergeCell ref="G101:G104"/>
    <mergeCell ref="G76:O76"/>
    <mergeCell ref="C207:E207"/>
    <mergeCell ref="A3:A5"/>
    <mergeCell ref="B3:B5"/>
    <mergeCell ref="C3:C5"/>
    <mergeCell ref="D3:E4"/>
  </mergeCells>
  <phoneticPr fontId="11" type="noConversion"/>
  <pageMargins left="0.78740157480314965" right="0.39370078740157483" top="0.59055118110236227" bottom="0.59055118110236227" header="0" footer="0"/>
  <pageSetup paperSize="9" fitToHeight="0" orientation="portrait" r:id="rId4"/>
  <headerFooter alignWithMargins="0"/>
  <legacy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view="pageBreakPreview" zoomScaleSheetLayoutView="100" workbookViewId="0">
      <selection activeCell="E7" sqref="E7"/>
    </sheetView>
  </sheetViews>
  <sheetFormatPr defaultRowHeight="12.75" x14ac:dyDescent="0.2"/>
  <cols>
    <col min="1" max="1" width="13.28515625" customWidth="1"/>
    <col min="2" max="2" width="21.7109375" customWidth="1"/>
    <col min="3" max="3" width="16.42578125" customWidth="1"/>
    <col min="4" max="4" width="10.5703125" customWidth="1"/>
    <col min="5" max="5" width="10.85546875" customWidth="1"/>
    <col min="6" max="6" width="11.42578125" customWidth="1"/>
    <col min="7" max="7" width="13.5703125" customWidth="1"/>
    <col min="8" max="8" width="12.42578125" customWidth="1"/>
    <col min="9" max="9" width="29.7109375" customWidth="1"/>
  </cols>
  <sheetData>
    <row r="1" spans="1:8" ht="22.5" customHeight="1" x14ac:dyDescent="0.2">
      <c r="C1" s="766" t="s">
        <v>1050</v>
      </c>
      <c r="D1" s="766"/>
      <c r="E1" s="809" t="s">
        <v>2008</v>
      </c>
      <c r="F1" s="809"/>
    </row>
    <row r="2" spans="1:8" ht="13.5" thickBot="1" x14ac:dyDescent="0.25">
      <c r="A2" s="814" t="s">
        <v>28</v>
      </c>
      <c r="B2" s="815"/>
      <c r="C2" s="241"/>
      <c r="F2" s="2"/>
    </row>
    <row r="3" spans="1:8" s="107" customFormat="1" ht="11.25" customHeight="1" x14ac:dyDescent="0.2">
      <c r="A3" s="817" t="s">
        <v>480</v>
      </c>
      <c r="B3" s="817" t="s">
        <v>481</v>
      </c>
      <c r="C3" s="817" t="s">
        <v>1</v>
      </c>
      <c r="D3" s="817" t="s">
        <v>2</v>
      </c>
      <c r="E3" s="817"/>
      <c r="F3" s="810" t="s">
        <v>482</v>
      </c>
    </row>
    <row r="4" spans="1:8" s="107" customFormat="1" ht="11.25" x14ac:dyDescent="0.2">
      <c r="A4" s="817"/>
      <c r="B4" s="817"/>
      <c r="C4" s="817"/>
      <c r="D4" s="817"/>
      <c r="E4" s="817"/>
      <c r="F4" s="811"/>
    </row>
    <row r="5" spans="1:8" s="107" customFormat="1" ht="12" thickBot="1" x14ac:dyDescent="0.25">
      <c r="A5" s="817"/>
      <c r="B5" s="817"/>
      <c r="C5" s="817"/>
      <c r="D5" s="242" t="s">
        <v>6</v>
      </c>
      <c r="E5" s="243" t="s">
        <v>7</v>
      </c>
      <c r="F5" s="812"/>
    </row>
    <row r="6" spans="1:8" s="107" customFormat="1" ht="12.75" customHeight="1" thickBot="1" x14ac:dyDescent="0.25">
      <c r="A6" s="244" t="s">
        <v>28</v>
      </c>
      <c r="B6" s="244"/>
      <c r="C6" s="244"/>
      <c r="D6" s="245">
        <v>44858</v>
      </c>
      <c r="E6" s="245">
        <v>44888</v>
      </c>
      <c r="F6" s="137"/>
    </row>
    <row r="7" spans="1:8" s="107" customFormat="1" ht="24" customHeight="1" x14ac:dyDescent="0.2">
      <c r="A7" s="304" t="s">
        <v>1511</v>
      </c>
      <c r="B7" s="246" t="s">
        <v>1491</v>
      </c>
      <c r="C7" s="247" t="s">
        <v>1492</v>
      </c>
      <c r="D7" s="555">
        <v>8766</v>
      </c>
      <c r="E7" s="583">
        <v>8890</v>
      </c>
      <c r="F7" s="374">
        <f t="shared" ref="F7" si="0">E7-D7</f>
        <v>124</v>
      </c>
      <c r="G7" s="496" t="s">
        <v>1535</v>
      </c>
      <c r="H7" s="693"/>
    </row>
    <row r="8" spans="1:8" s="107" customFormat="1" ht="22.5" x14ac:dyDescent="0.2">
      <c r="A8" s="51" t="s">
        <v>1596</v>
      </c>
      <c r="B8" s="246" t="s">
        <v>1591</v>
      </c>
      <c r="C8" s="247" t="s">
        <v>1592</v>
      </c>
      <c r="D8" s="555">
        <v>14071</v>
      </c>
      <c r="E8" s="555">
        <v>14394</v>
      </c>
      <c r="F8" s="233">
        <f t="shared" ref="F8" si="1">E8-D8</f>
        <v>323</v>
      </c>
      <c r="G8" s="496" t="s">
        <v>1535</v>
      </c>
      <c r="H8" s="594"/>
    </row>
    <row r="9" spans="1:8" s="107" customFormat="1" ht="25.5" customHeight="1" x14ac:dyDescent="0.2">
      <c r="A9" s="304" t="s">
        <v>1969</v>
      </c>
      <c r="B9" s="304" t="s">
        <v>1964</v>
      </c>
      <c r="C9" s="249" t="s">
        <v>1966</v>
      </c>
      <c r="D9" s="555">
        <v>314</v>
      </c>
      <c r="E9" s="583">
        <v>314</v>
      </c>
      <c r="F9" s="295">
        <f t="shared" ref="F9:F13" si="2">E9-D9</f>
        <v>0</v>
      </c>
      <c r="G9" s="496"/>
      <c r="H9" s="693"/>
    </row>
    <row r="10" spans="1:8" s="107" customFormat="1" ht="24.75" customHeight="1" x14ac:dyDescent="0.2">
      <c r="A10" s="51" t="s">
        <v>1597</v>
      </c>
      <c r="B10" s="246" t="s">
        <v>1580</v>
      </c>
      <c r="C10" s="248" t="s">
        <v>1581</v>
      </c>
      <c r="D10" s="555">
        <v>36756</v>
      </c>
      <c r="E10" s="555">
        <v>37588</v>
      </c>
      <c r="F10" s="295">
        <f>E10-D10</f>
        <v>832</v>
      </c>
      <c r="G10" s="524" t="s">
        <v>1579</v>
      </c>
      <c r="H10" s="693"/>
    </row>
    <row r="11" spans="1:8" s="107" customFormat="1" ht="24" customHeight="1" x14ac:dyDescent="0.2">
      <c r="A11" s="51" t="s">
        <v>1536</v>
      </c>
      <c r="B11" s="246" t="s">
        <v>1523</v>
      </c>
      <c r="C11" s="248" t="s">
        <v>1524</v>
      </c>
      <c r="D11" s="555">
        <v>38906</v>
      </c>
      <c r="E11" s="555">
        <v>39597</v>
      </c>
      <c r="F11" s="295">
        <f t="shared" ref="F11" si="3">E11-D11</f>
        <v>691</v>
      </c>
      <c r="G11" s="497" t="s">
        <v>1535</v>
      </c>
    </row>
    <row r="12" spans="1:8" s="107" customFormat="1" ht="22.5" x14ac:dyDescent="0.2">
      <c r="A12" s="51" t="s">
        <v>39</v>
      </c>
      <c r="B12" s="246" t="s">
        <v>1472</v>
      </c>
      <c r="C12" s="249" t="s">
        <v>1502</v>
      </c>
      <c r="D12" s="555">
        <v>23432</v>
      </c>
      <c r="E12" s="555">
        <v>23619</v>
      </c>
      <c r="F12" s="295">
        <f t="shared" si="2"/>
        <v>187</v>
      </c>
      <c r="G12" s="495" t="s">
        <v>1534</v>
      </c>
    </row>
    <row r="13" spans="1:8" s="107" customFormat="1" ht="22.5" x14ac:dyDescent="0.2">
      <c r="A13" s="51" t="s">
        <v>41</v>
      </c>
      <c r="B13" s="246" t="s">
        <v>1397</v>
      </c>
      <c r="C13" s="249" t="s">
        <v>483</v>
      </c>
      <c r="D13" s="555">
        <v>1317</v>
      </c>
      <c r="E13" s="583">
        <v>1317</v>
      </c>
      <c r="F13" s="295">
        <f t="shared" si="2"/>
        <v>0</v>
      </c>
      <c r="G13" s="279"/>
    </row>
    <row r="14" spans="1:8" s="107" customFormat="1" ht="25.5" customHeight="1" x14ac:dyDescent="0.2">
      <c r="A14" s="51" t="s">
        <v>43</v>
      </c>
      <c r="B14" s="246" t="s">
        <v>1532</v>
      </c>
      <c r="C14" s="249" t="s">
        <v>1533</v>
      </c>
      <c r="D14" s="555">
        <v>1853</v>
      </c>
      <c r="E14" s="583">
        <v>1853</v>
      </c>
      <c r="F14" s="319">
        <f t="shared" ref="F14" si="4">E14-D14</f>
        <v>0</v>
      </c>
      <c r="G14" s="497" t="s">
        <v>1534</v>
      </c>
      <c r="H14" s="558"/>
    </row>
    <row r="15" spans="1:8" s="107" customFormat="1" ht="25.5" customHeight="1" x14ac:dyDescent="0.2">
      <c r="A15" s="51" t="s">
        <v>1364</v>
      </c>
      <c r="B15" s="301" t="s">
        <v>1977</v>
      </c>
      <c r="C15" s="249" t="s">
        <v>1976</v>
      </c>
      <c r="D15" s="555">
        <v>10036</v>
      </c>
      <c r="E15" s="555">
        <v>10036</v>
      </c>
      <c r="F15" s="538">
        <f>E15-D15</f>
        <v>0</v>
      </c>
      <c r="G15" s="279"/>
    </row>
    <row r="16" spans="1:8" s="107" customFormat="1" ht="25.5" customHeight="1" x14ac:dyDescent="0.2">
      <c r="A16" s="51" t="s">
        <v>1623</v>
      </c>
      <c r="B16" s="301" t="s">
        <v>1621</v>
      </c>
      <c r="C16" s="249" t="s">
        <v>1622</v>
      </c>
      <c r="D16" s="193">
        <v>639</v>
      </c>
      <c r="E16" s="193">
        <v>658</v>
      </c>
      <c r="F16" s="538">
        <f t="shared" ref="F16" si="5">E16-D16</f>
        <v>19</v>
      </c>
      <c r="G16" s="279"/>
    </row>
    <row r="17" spans="1:8" s="107" customFormat="1" ht="25.5" customHeight="1" thickBot="1" x14ac:dyDescent="0.25">
      <c r="A17" s="671" t="s">
        <v>1971</v>
      </c>
      <c r="B17" s="301" t="s">
        <v>1970</v>
      </c>
      <c r="C17" s="249" t="s">
        <v>1973</v>
      </c>
      <c r="D17" s="193">
        <v>981</v>
      </c>
      <c r="E17" s="193">
        <v>1075</v>
      </c>
      <c r="F17" s="538">
        <f t="shared" ref="F17" si="6">E17-D17</f>
        <v>94</v>
      </c>
      <c r="G17" s="279"/>
    </row>
    <row r="18" spans="1:8" s="107" customFormat="1" ht="18" customHeight="1" thickBot="1" x14ac:dyDescent="0.25">
      <c r="A18" s="51"/>
      <c r="B18" s="246" t="s">
        <v>1044</v>
      </c>
      <c r="C18" s="302">
        <f>SUM('Общ. счетчики'!G12)</f>
        <v>2140</v>
      </c>
      <c r="D18" s="193"/>
      <c r="E18" s="193"/>
      <c r="F18" s="230">
        <f>SUM(F7:F14)</f>
        <v>2157</v>
      </c>
      <c r="G18" s="108"/>
    </row>
    <row r="19" spans="1:8" s="107" customFormat="1" ht="18" customHeight="1" thickBot="1" x14ac:dyDescent="0.25">
      <c r="A19" s="51"/>
      <c r="B19" s="301" t="s">
        <v>1485</v>
      </c>
      <c r="C19" s="302">
        <f>'Общ. счетчики'!G8+'Общ. счетчики'!G9</f>
        <v>3780</v>
      </c>
      <c r="D19" s="193"/>
      <c r="E19" s="193"/>
      <c r="F19" s="476">
        <f>F15+F16</f>
        <v>19</v>
      </c>
      <c r="G19" s="108"/>
    </row>
    <row r="20" spans="1:8" s="107" customFormat="1" ht="22.5" x14ac:dyDescent="0.2">
      <c r="A20" s="51" t="s">
        <v>45</v>
      </c>
      <c r="B20" s="246" t="s">
        <v>1990</v>
      </c>
      <c r="C20" s="249" t="s">
        <v>1465</v>
      </c>
      <c r="D20" s="555">
        <v>39949</v>
      </c>
      <c r="E20" s="555">
        <v>39990</v>
      </c>
      <c r="F20" s="235">
        <f t="shared" ref="F20:F26" si="7">E20-D20</f>
        <v>41</v>
      </c>
      <c r="G20" s="497" t="s">
        <v>1534</v>
      </c>
      <c r="H20" s="692"/>
    </row>
    <row r="21" spans="1:8" s="107" customFormat="1" ht="25.5" customHeight="1" x14ac:dyDescent="0.2">
      <c r="A21" s="51" t="s">
        <v>1537</v>
      </c>
      <c r="B21" s="246" t="s">
        <v>1530</v>
      </c>
      <c r="C21" s="247" t="s">
        <v>1531</v>
      </c>
      <c r="D21" s="555">
        <v>22420</v>
      </c>
      <c r="E21" s="555">
        <v>22807</v>
      </c>
      <c r="F21" s="233">
        <f t="shared" ref="F21" si="8">E21-D21</f>
        <v>387</v>
      </c>
      <c r="G21" s="495" t="s">
        <v>1535</v>
      </c>
      <c r="H21" s="693"/>
    </row>
    <row r="22" spans="1:8" s="107" customFormat="1" ht="30" customHeight="1" x14ac:dyDescent="0.2">
      <c r="A22" s="304" t="s">
        <v>1556</v>
      </c>
      <c r="B22" s="52" t="s">
        <v>1557</v>
      </c>
      <c r="C22" s="247" t="s">
        <v>1539</v>
      </c>
      <c r="D22" s="555">
        <v>31968</v>
      </c>
      <c r="E22" s="555">
        <v>31968</v>
      </c>
      <c r="F22" s="233">
        <f t="shared" ref="F22" si="9">E22-D22</f>
        <v>0</v>
      </c>
      <c r="G22" s="495" t="s">
        <v>1535</v>
      </c>
      <c r="H22" s="694" t="s">
        <v>1967</v>
      </c>
    </row>
    <row r="23" spans="1:8" s="107" customFormat="1" ht="33.75" x14ac:dyDescent="0.2">
      <c r="A23" s="51" t="s">
        <v>1538</v>
      </c>
      <c r="B23" s="246" t="s">
        <v>1517</v>
      </c>
      <c r="C23" s="247" t="s">
        <v>1518</v>
      </c>
      <c r="D23" s="555">
        <v>5082</v>
      </c>
      <c r="E23" s="555">
        <v>5201</v>
      </c>
      <c r="F23" s="233">
        <f t="shared" ref="F23" si="10">E23-D23</f>
        <v>119</v>
      </c>
      <c r="G23" s="496" t="s">
        <v>1535</v>
      </c>
      <c r="H23" s="693"/>
    </row>
    <row r="24" spans="1:8" s="107" customFormat="1" ht="28.5" customHeight="1" x14ac:dyDescent="0.2">
      <c r="A24" s="51" t="s">
        <v>53</v>
      </c>
      <c r="B24" s="301" t="s">
        <v>1480</v>
      </c>
      <c r="C24" s="248" t="s">
        <v>484</v>
      </c>
      <c r="D24" s="193">
        <v>25950</v>
      </c>
      <c r="E24" s="193">
        <v>26050</v>
      </c>
      <c r="F24" s="540">
        <f t="shared" si="7"/>
        <v>100</v>
      </c>
      <c r="G24" s="222" t="s">
        <v>1435</v>
      </c>
    </row>
    <row r="25" spans="1:8" s="107" customFormat="1" ht="28.5" customHeight="1" x14ac:dyDescent="0.2">
      <c r="A25" s="51" t="s">
        <v>1046</v>
      </c>
      <c r="B25" s="301" t="s">
        <v>1693</v>
      </c>
      <c r="C25" s="248" t="s">
        <v>1047</v>
      </c>
      <c r="D25" s="555">
        <v>15681</v>
      </c>
      <c r="E25" s="555">
        <v>15727</v>
      </c>
      <c r="F25" s="540">
        <f t="shared" si="7"/>
        <v>46</v>
      </c>
      <c r="G25" s="445"/>
    </row>
    <row r="26" spans="1:8" s="107" customFormat="1" ht="28.5" customHeight="1" thickBot="1" x14ac:dyDescent="0.25">
      <c r="A26" s="51" t="s">
        <v>66</v>
      </c>
      <c r="B26" s="301" t="s">
        <v>1481</v>
      </c>
      <c r="C26" s="193" t="s">
        <v>485</v>
      </c>
      <c r="D26" s="555">
        <v>24624</v>
      </c>
      <c r="E26" s="555">
        <v>24624</v>
      </c>
      <c r="F26" s="540">
        <f t="shared" si="7"/>
        <v>0</v>
      </c>
      <c r="G26" s="222"/>
    </row>
    <row r="27" spans="1:8" s="107" customFormat="1" ht="18" customHeight="1" thickBot="1" x14ac:dyDescent="0.25">
      <c r="A27" s="51"/>
      <c r="B27" s="246" t="s">
        <v>1044</v>
      </c>
      <c r="C27" s="303">
        <f>SUM('Общ. счетчики'!G18:G18)</f>
        <v>600</v>
      </c>
      <c r="D27" s="193"/>
      <c r="E27" s="193"/>
      <c r="F27" s="493">
        <f>SUM(F20:F23)</f>
        <v>547</v>
      </c>
      <c r="G27" s="222"/>
    </row>
    <row r="28" spans="1:8" s="107" customFormat="1" ht="18" customHeight="1" x14ac:dyDescent="0.2">
      <c r="A28" s="51"/>
      <c r="B28" s="250" t="s">
        <v>1485</v>
      </c>
      <c r="C28" s="303">
        <f>'Общ. счетчики'!G14+'Общ. счетчики'!G15</f>
        <v>1525</v>
      </c>
      <c r="D28" s="193"/>
      <c r="E28" s="193"/>
      <c r="F28" s="492">
        <f>SUM(F24:F26)</f>
        <v>146</v>
      </c>
      <c r="G28" s="222"/>
    </row>
    <row r="29" spans="1:8" s="107" customFormat="1" ht="24" customHeight="1" x14ac:dyDescent="0.2">
      <c r="A29" s="304" t="s">
        <v>1512</v>
      </c>
      <c r="B29" s="304" t="s">
        <v>1499</v>
      </c>
      <c r="C29" s="247" t="s">
        <v>1500</v>
      </c>
      <c r="D29" s="555">
        <v>57999</v>
      </c>
      <c r="E29" s="555">
        <v>58402</v>
      </c>
      <c r="F29" s="236">
        <f t="shared" ref="F29" si="11">E29-D29</f>
        <v>403</v>
      </c>
      <c r="G29" s="496" t="s">
        <v>1535</v>
      </c>
      <c r="H29" s="692"/>
    </row>
    <row r="30" spans="1:8" s="107" customFormat="1" ht="24" customHeight="1" x14ac:dyDescent="0.2">
      <c r="A30" s="51" t="s">
        <v>1569</v>
      </c>
      <c r="B30" s="277" t="s">
        <v>1341</v>
      </c>
      <c r="C30" s="247" t="s">
        <v>1554</v>
      </c>
      <c r="D30" s="555">
        <v>5430</v>
      </c>
      <c r="E30" s="555">
        <v>5529</v>
      </c>
      <c r="F30" s="234">
        <f t="shared" ref="F30" si="12">E30-D30</f>
        <v>99</v>
      </c>
      <c r="G30" s="496" t="s">
        <v>1534</v>
      </c>
    </row>
    <row r="31" spans="1:8" s="107" customFormat="1" ht="24" customHeight="1" x14ac:dyDescent="0.2">
      <c r="A31" s="51" t="s">
        <v>58</v>
      </c>
      <c r="B31" s="246" t="s">
        <v>59</v>
      </c>
      <c r="C31" s="249" t="s">
        <v>1648</v>
      </c>
      <c r="D31" s="555">
        <v>23758</v>
      </c>
      <c r="E31" s="555">
        <v>24180</v>
      </c>
      <c r="F31" s="319">
        <f t="shared" ref="F31" si="13">E31-D31</f>
        <v>422</v>
      </c>
      <c r="G31" s="559"/>
      <c r="H31" s="560"/>
    </row>
    <row r="32" spans="1:8" s="107" customFormat="1" ht="22.5" customHeight="1" x14ac:dyDescent="0.2">
      <c r="A32" s="51" t="s">
        <v>1566</v>
      </c>
      <c r="B32" s="246" t="s">
        <v>1351</v>
      </c>
      <c r="C32" s="248" t="s">
        <v>1547</v>
      </c>
      <c r="D32" s="592">
        <v>29377</v>
      </c>
      <c r="E32" s="592">
        <v>29919</v>
      </c>
      <c r="F32" s="234">
        <f>E32-D32</f>
        <v>542</v>
      </c>
      <c r="G32" s="497" t="s">
        <v>1534</v>
      </c>
    </row>
    <row r="33" spans="1:8" s="107" customFormat="1" ht="22.5" customHeight="1" x14ac:dyDescent="0.2">
      <c r="A33" s="51" t="s">
        <v>1578</v>
      </c>
      <c r="B33" s="246" t="s">
        <v>1570</v>
      </c>
      <c r="C33" s="247" t="s">
        <v>1576</v>
      </c>
      <c r="D33" s="555">
        <v>21263</v>
      </c>
      <c r="E33" s="583">
        <v>21871</v>
      </c>
      <c r="F33" s="234">
        <f t="shared" ref="F33" si="14">E33-D33</f>
        <v>608</v>
      </c>
      <c r="G33" s="520" t="s">
        <v>1535</v>
      </c>
    </row>
    <row r="34" spans="1:8" s="107" customFormat="1" ht="24.75" customHeight="1" x14ac:dyDescent="0.2">
      <c r="A34" s="51" t="s">
        <v>1513</v>
      </c>
      <c r="B34" s="246" t="s">
        <v>1495</v>
      </c>
      <c r="C34" s="247" t="s">
        <v>1496</v>
      </c>
      <c r="D34" s="193">
        <v>71938</v>
      </c>
      <c r="E34" s="193">
        <v>73204</v>
      </c>
      <c r="F34" s="234">
        <f t="shared" ref="F34" si="15">E34-D34</f>
        <v>1266</v>
      </c>
      <c r="G34" s="185" t="s">
        <v>1534</v>
      </c>
    </row>
    <row r="35" spans="1:8" s="107" customFormat="1" ht="29.25" customHeight="1" x14ac:dyDescent="0.2">
      <c r="A35" s="251" t="s">
        <v>1396</v>
      </c>
      <c r="B35" s="252" t="s">
        <v>1482</v>
      </c>
      <c r="C35" s="462">
        <v>32222217</v>
      </c>
      <c r="D35" s="555">
        <v>1269</v>
      </c>
      <c r="E35" s="583">
        <v>1269</v>
      </c>
      <c r="F35" s="537">
        <f t="shared" ref="F35:F40" si="16">E35-D35</f>
        <v>0</v>
      </c>
      <c r="G35" s="558"/>
    </row>
    <row r="36" spans="1:8" s="107" customFormat="1" ht="27" customHeight="1" x14ac:dyDescent="0.2">
      <c r="A36" s="251" t="s">
        <v>1354</v>
      </c>
      <c r="B36" s="252" t="s">
        <v>1980</v>
      </c>
      <c r="C36" s="253" t="s">
        <v>1359</v>
      </c>
      <c r="D36" s="555">
        <v>8102</v>
      </c>
      <c r="E36" s="555">
        <v>8102</v>
      </c>
      <c r="F36" s="538">
        <f t="shared" si="16"/>
        <v>0</v>
      </c>
      <c r="G36" s="125">
        <v>8041</v>
      </c>
    </row>
    <row r="37" spans="1:8" s="107" customFormat="1" ht="27.75" customHeight="1" x14ac:dyDescent="0.2">
      <c r="A37" s="251" t="s">
        <v>1370</v>
      </c>
      <c r="B37" s="252" t="s">
        <v>1483</v>
      </c>
      <c r="C37" s="448">
        <v>17784290</v>
      </c>
      <c r="D37" s="193">
        <v>24190</v>
      </c>
      <c r="E37" s="193">
        <v>24438</v>
      </c>
      <c r="F37" s="538">
        <f t="shared" si="16"/>
        <v>248</v>
      </c>
    </row>
    <row r="38" spans="1:8" s="107" customFormat="1" ht="27" customHeight="1" x14ac:dyDescent="0.2">
      <c r="A38" s="251" t="s">
        <v>1371</v>
      </c>
      <c r="B38" s="252" t="s">
        <v>1979</v>
      </c>
      <c r="C38" s="448">
        <v>17786166</v>
      </c>
      <c r="D38" s="193">
        <v>1417</v>
      </c>
      <c r="E38" s="193">
        <v>1417</v>
      </c>
      <c r="F38" s="538">
        <f t="shared" si="16"/>
        <v>0</v>
      </c>
    </row>
    <row r="39" spans="1:8" ht="27.75" customHeight="1" x14ac:dyDescent="0.2">
      <c r="A39" s="51" t="s">
        <v>67</v>
      </c>
      <c r="B39" s="252" t="s">
        <v>1453</v>
      </c>
      <c r="C39" s="247" t="s">
        <v>486</v>
      </c>
      <c r="D39" s="555">
        <v>19545</v>
      </c>
      <c r="E39" s="555">
        <v>19619</v>
      </c>
      <c r="F39" s="537">
        <f t="shared" si="16"/>
        <v>74</v>
      </c>
      <c r="G39" s="108"/>
    </row>
    <row r="40" spans="1:8" ht="27.75" customHeight="1" x14ac:dyDescent="0.2">
      <c r="A40" s="51" t="s">
        <v>1357</v>
      </c>
      <c r="B40" s="252" t="s">
        <v>1484</v>
      </c>
      <c r="C40" s="247" t="s">
        <v>1358</v>
      </c>
      <c r="D40" s="555">
        <v>40207</v>
      </c>
      <c r="E40" s="555">
        <v>40286</v>
      </c>
      <c r="F40" s="566">
        <f t="shared" si="16"/>
        <v>79</v>
      </c>
      <c r="G40" s="222"/>
      <c r="H40" s="299"/>
    </row>
    <row r="41" spans="1:8" ht="27.75" customHeight="1" thickBot="1" x14ac:dyDescent="0.25">
      <c r="A41" s="51" t="s">
        <v>1624</v>
      </c>
      <c r="B41" s="301" t="s">
        <v>1621</v>
      </c>
      <c r="C41" s="247" t="s">
        <v>1625</v>
      </c>
      <c r="D41" s="193">
        <v>551</v>
      </c>
      <c r="E41" s="193">
        <v>564</v>
      </c>
      <c r="F41" s="539">
        <f t="shared" ref="F41" si="17">E41-D41</f>
        <v>13</v>
      </c>
      <c r="G41" s="222"/>
    </row>
    <row r="42" spans="1:8" ht="16.5" customHeight="1" x14ac:dyDescent="0.2">
      <c r="A42" s="478"/>
      <c r="B42" s="674" t="s">
        <v>1044</v>
      </c>
      <c r="C42" s="480">
        <f>SUM('Общ. счетчики'!G24:G24)</f>
        <v>3340</v>
      </c>
      <c r="D42" s="479"/>
      <c r="E42" s="479" t="s">
        <v>1043</v>
      </c>
      <c r="F42" s="670">
        <f>SUM(F29:F34)</f>
        <v>3340</v>
      </c>
      <c r="G42" s="486"/>
    </row>
    <row r="43" spans="1:8" ht="16.5" customHeight="1" x14ac:dyDescent="0.2">
      <c r="A43" s="481"/>
      <c r="B43" s="672" t="s">
        <v>1485</v>
      </c>
      <c r="C43" s="482">
        <f>'Общ. счетчики'!G20+'Общ. счетчики'!G21</f>
        <v>1985</v>
      </c>
      <c r="D43" s="481"/>
      <c r="E43" s="481"/>
      <c r="F43" s="483">
        <f>SUM(F35:F41)+SUM(F15:F17)+SUM(F24:F26)</f>
        <v>673</v>
      </c>
      <c r="G43" s="477"/>
    </row>
    <row r="44" spans="1:8" x14ac:dyDescent="0.2">
      <c r="A44" s="77"/>
      <c r="B44" s="306" t="s">
        <v>1049</v>
      </c>
      <c r="C44" s="487">
        <f>C18+C27+C42</f>
        <v>6080</v>
      </c>
      <c r="D44" s="77"/>
      <c r="E44" s="77"/>
      <c r="F44" s="488">
        <f>F18+F27+F42</f>
        <v>6044</v>
      </c>
    </row>
    <row r="45" spans="1:8" x14ac:dyDescent="0.2">
      <c r="A45" s="36"/>
      <c r="B45" s="246" t="s">
        <v>1356</v>
      </c>
      <c r="C45" s="254"/>
      <c r="D45" s="36"/>
      <c r="E45" s="36"/>
      <c r="F45" s="489">
        <f>F44+F43+F28+F19</f>
        <v>6882</v>
      </c>
    </row>
    <row r="46" spans="1:8" ht="33" customHeight="1" thickBot="1" x14ac:dyDescent="0.25">
      <c r="A46" s="305" t="s">
        <v>82</v>
      </c>
      <c r="B46" s="77"/>
      <c r="C46" s="77"/>
      <c r="D46" s="77"/>
      <c r="E46" s="77"/>
      <c r="F46" s="138"/>
    </row>
    <row r="47" spans="1:8" ht="12.75" customHeight="1" x14ac:dyDescent="0.2">
      <c r="A47" s="813" t="s">
        <v>480</v>
      </c>
      <c r="B47" s="813" t="s">
        <v>481</v>
      </c>
      <c r="C47" s="813" t="s">
        <v>1</v>
      </c>
      <c r="D47" s="813" t="s">
        <v>2</v>
      </c>
      <c r="E47" s="813"/>
      <c r="F47" s="797" t="s">
        <v>482</v>
      </c>
      <c r="G47" s="796" t="s">
        <v>2002</v>
      </c>
    </row>
    <row r="48" spans="1:8" x14ac:dyDescent="0.2">
      <c r="A48" s="813"/>
      <c r="B48" s="813"/>
      <c r="C48" s="813"/>
      <c r="D48" s="813"/>
      <c r="E48" s="813"/>
      <c r="F48" s="798"/>
      <c r="G48" s="796"/>
    </row>
    <row r="49" spans="1:10" ht="17.25" customHeight="1" thickBot="1" x14ac:dyDescent="0.25">
      <c r="A49" s="813"/>
      <c r="B49" s="813"/>
      <c r="C49" s="813"/>
      <c r="D49" s="255" t="s">
        <v>6</v>
      </c>
      <c r="E49" s="256" t="s">
        <v>7</v>
      </c>
      <c r="F49" s="799"/>
      <c r="G49" s="796"/>
    </row>
    <row r="50" spans="1:10" ht="36" customHeight="1" thickBot="1" x14ac:dyDescent="0.25">
      <c r="A50" s="249" t="s">
        <v>487</v>
      </c>
      <c r="B50" s="808" t="s">
        <v>488</v>
      </c>
      <c r="C50" s="808"/>
      <c r="D50" s="193"/>
      <c r="E50" s="193"/>
      <c r="F50" s="237">
        <f>'Общ. счетчики'!G31</f>
        <v>0</v>
      </c>
      <c r="G50" s="216"/>
      <c r="H50" s="257"/>
    </row>
    <row r="51" spans="1:10" ht="24" customHeight="1" x14ac:dyDescent="0.2">
      <c r="A51" s="257" t="s">
        <v>949</v>
      </c>
      <c r="B51" s="816" t="s">
        <v>84</v>
      </c>
      <c r="C51" s="247" t="s">
        <v>1571</v>
      </c>
      <c r="D51" s="555">
        <v>48167</v>
      </c>
      <c r="E51" s="555">
        <v>49061</v>
      </c>
      <c r="F51" s="238">
        <f>E51-D51</f>
        <v>894</v>
      </c>
      <c r="G51" s="724">
        <f>(F51*2/100)+F51</f>
        <v>911.88</v>
      </c>
      <c r="H51" s="800"/>
    </row>
    <row r="52" spans="1:10" ht="24" customHeight="1" x14ac:dyDescent="0.2">
      <c r="A52" s="51" t="s">
        <v>85</v>
      </c>
      <c r="B52" s="816"/>
      <c r="C52" s="249" t="s">
        <v>1572</v>
      </c>
      <c r="D52" s="193">
        <v>71766</v>
      </c>
      <c r="E52" s="193">
        <v>72685</v>
      </c>
      <c r="F52" s="291">
        <f>E52-D52</f>
        <v>919</v>
      </c>
      <c r="G52" s="724">
        <f>(F52*2/100)+F52</f>
        <v>937.38</v>
      </c>
      <c r="H52" s="801"/>
    </row>
    <row r="53" spans="1:10" ht="31.5" customHeight="1" x14ac:dyDescent="0.2">
      <c r="A53" s="257" t="s">
        <v>489</v>
      </c>
      <c r="B53" s="826" t="s">
        <v>993</v>
      </c>
      <c r="C53" s="818" t="s">
        <v>1968</v>
      </c>
      <c r="D53" s="730">
        <v>30997</v>
      </c>
      <c r="E53" s="820">
        <v>32278</v>
      </c>
      <c r="F53" s="806">
        <f>E53-D53</f>
        <v>1281</v>
      </c>
      <c r="G53" s="803">
        <f>F53</f>
        <v>1281</v>
      </c>
      <c r="H53" s="805"/>
      <c r="I53" s="125"/>
    </row>
    <row r="54" spans="1:10" ht="31.5" customHeight="1" x14ac:dyDescent="0.2">
      <c r="A54" s="51" t="s">
        <v>87</v>
      </c>
      <c r="B54" s="827"/>
      <c r="C54" s="819"/>
      <c r="D54" s="731"/>
      <c r="E54" s="821"/>
      <c r="F54" s="807"/>
      <c r="G54" s="804"/>
      <c r="H54" s="805"/>
      <c r="I54" s="125"/>
    </row>
    <row r="55" spans="1:10" ht="25.5" customHeight="1" x14ac:dyDescent="0.2">
      <c r="A55" s="258" t="s">
        <v>490</v>
      </c>
      <c r="B55" s="246" t="s">
        <v>89</v>
      </c>
      <c r="C55" s="249" t="s">
        <v>1529</v>
      </c>
      <c r="D55" s="555">
        <v>9405</v>
      </c>
      <c r="E55" s="583">
        <v>9405</v>
      </c>
      <c r="F55" s="238">
        <f t="shared" ref="F55" si="18">E55-D55</f>
        <v>0</v>
      </c>
      <c r="G55" s="217">
        <f>(F55*2/100)+F55</f>
        <v>0</v>
      </c>
      <c r="H55" s="514"/>
    </row>
    <row r="56" spans="1:10" ht="30.75" customHeight="1" x14ac:dyDescent="0.2">
      <c r="A56" s="485" t="s">
        <v>90</v>
      </c>
      <c r="B56" s="246" t="s">
        <v>2001</v>
      </c>
      <c r="C56" s="249" t="s">
        <v>1494</v>
      </c>
      <c r="D56" s="555">
        <v>22282</v>
      </c>
      <c r="E56" s="555">
        <v>22282</v>
      </c>
      <c r="F56" s="239">
        <f t="shared" ref="F56" si="19">E56-D56</f>
        <v>0</v>
      </c>
      <c r="G56" s="218">
        <f>(F56*0.719/100)+F56</f>
        <v>0</v>
      </c>
      <c r="H56" s="514">
        <v>22056</v>
      </c>
      <c r="I56" s="125"/>
    </row>
    <row r="57" spans="1:10" ht="27" customHeight="1" x14ac:dyDescent="0.2">
      <c r="A57" s="485" t="s">
        <v>92</v>
      </c>
      <c r="B57" s="246" t="s">
        <v>1498</v>
      </c>
      <c r="C57" s="248" t="s">
        <v>1490</v>
      </c>
      <c r="D57" s="555">
        <v>4593</v>
      </c>
      <c r="E57" s="555">
        <v>4689</v>
      </c>
      <c r="F57" s="239">
        <f t="shared" ref="F57" si="20">E57-D57</f>
        <v>96</v>
      </c>
      <c r="G57" s="218">
        <f>(F57*2/100)+F57</f>
        <v>97.92</v>
      </c>
      <c r="H57" s="498"/>
      <c r="I57" s="802"/>
    </row>
    <row r="58" spans="1:10" ht="26.25" customHeight="1" x14ac:dyDescent="0.2">
      <c r="A58" s="51" t="s">
        <v>94</v>
      </c>
      <c r="B58" s="52" t="s">
        <v>2005</v>
      </c>
      <c r="C58" s="248" t="s">
        <v>1504</v>
      </c>
      <c r="D58" s="555">
        <v>9901</v>
      </c>
      <c r="E58" s="555">
        <v>10397</v>
      </c>
      <c r="F58" s="347">
        <f t="shared" ref="F58" si="21">E58-D58</f>
        <v>496</v>
      </c>
      <c r="G58" s="218">
        <f>(F58*0.851/100)+F58</f>
        <v>500.22095999999999</v>
      </c>
      <c r="H58" s="726"/>
      <c r="I58" s="802"/>
    </row>
    <row r="59" spans="1:10" ht="27" customHeight="1" x14ac:dyDescent="0.2">
      <c r="A59" s="260" t="s">
        <v>491</v>
      </c>
      <c r="B59" s="304" t="s">
        <v>1514</v>
      </c>
      <c r="C59" s="249" t="s">
        <v>1505</v>
      </c>
      <c r="D59" s="555">
        <v>15778</v>
      </c>
      <c r="E59" s="555">
        <v>16486</v>
      </c>
      <c r="F59" s="236">
        <f t="shared" ref="F59" si="22">E59-D59</f>
        <v>708</v>
      </c>
      <c r="G59" s="218">
        <f>(F59*2/100)+F59</f>
        <v>722.16</v>
      </c>
      <c r="H59" s="514"/>
      <c r="I59" s="8"/>
    </row>
    <row r="60" spans="1:10" ht="24" customHeight="1" x14ac:dyDescent="0.2">
      <c r="A60" s="51" t="s">
        <v>97</v>
      </c>
      <c r="B60" s="246" t="s">
        <v>1521</v>
      </c>
      <c r="C60" s="331" t="s">
        <v>1522</v>
      </c>
      <c r="D60" s="555">
        <v>17880</v>
      </c>
      <c r="E60" s="555">
        <v>18554</v>
      </c>
      <c r="F60" s="348">
        <f t="shared" ref="F60" si="23">E60-D60</f>
        <v>674</v>
      </c>
      <c r="G60" s="218">
        <f>(F60*2/100)+F60</f>
        <v>687.48</v>
      </c>
      <c r="H60" s="514"/>
      <c r="I60" s="8"/>
    </row>
    <row r="61" spans="1:10" ht="24" customHeight="1" x14ac:dyDescent="0.2">
      <c r="A61" s="51" t="s">
        <v>99</v>
      </c>
      <c r="B61" s="304" t="s">
        <v>1515</v>
      </c>
      <c r="C61" s="331" t="s">
        <v>1506</v>
      </c>
      <c r="D61" s="555">
        <v>22640</v>
      </c>
      <c r="E61" s="555">
        <v>23330</v>
      </c>
      <c r="F61" s="348">
        <f t="shared" ref="F61:F62" si="24">E61-D61</f>
        <v>690</v>
      </c>
      <c r="G61" s="330">
        <f>(F61*2/100)+F61</f>
        <v>703.8</v>
      </c>
      <c r="H61" s="514"/>
      <c r="I61" s="498"/>
      <c r="J61" s="498"/>
    </row>
    <row r="62" spans="1:10" ht="24" customHeight="1" x14ac:dyDescent="0.2">
      <c r="A62" s="52" t="s">
        <v>101</v>
      </c>
      <c r="B62" s="304" t="s">
        <v>1516</v>
      </c>
      <c r="C62" s="331" t="s">
        <v>1507</v>
      </c>
      <c r="D62" s="555">
        <v>25957</v>
      </c>
      <c r="E62" s="555">
        <v>26249</v>
      </c>
      <c r="F62" s="348">
        <f t="shared" si="24"/>
        <v>292</v>
      </c>
      <c r="G62" s="330">
        <f>(F62*2/100)+F62</f>
        <v>297.83999999999997</v>
      </c>
      <c r="H62" s="514"/>
      <c r="I62" s="498"/>
      <c r="J62" s="498"/>
    </row>
    <row r="63" spans="1:10" ht="24" customHeight="1" x14ac:dyDescent="0.2">
      <c r="A63" s="264" t="s">
        <v>1441</v>
      </c>
      <c r="B63" s="246" t="s">
        <v>1437</v>
      </c>
      <c r="C63" s="561" t="s">
        <v>1380</v>
      </c>
      <c r="D63" s="193">
        <v>47054</v>
      </c>
      <c r="E63" s="193">
        <v>48700</v>
      </c>
      <c r="F63" s="290">
        <f>E63-D63</f>
        <v>1646</v>
      </c>
      <c r="G63" s="330"/>
      <c r="H63" s="498"/>
    </row>
    <row r="64" spans="1:10" ht="24" customHeight="1" x14ac:dyDescent="0.2">
      <c r="A64" s="264" t="s">
        <v>1584</v>
      </c>
      <c r="B64" s="264" t="s">
        <v>1584</v>
      </c>
      <c r="C64" s="562" t="s">
        <v>1589</v>
      </c>
      <c r="D64" s="581">
        <v>40</v>
      </c>
      <c r="E64" s="581">
        <v>40</v>
      </c>
      <c r="F64" s="290">
        <f t="shared" ref="F64" si="25">E64-D64</f>
        <v>0</v>
      </c>
      <c r="G64" s="330">
        <f>F64</f>
        <v>0</v>
      </c>
      <c r="H64" s="8"/>
    </row>
    <row r="65" spans="1:9" ht="24" customHeight="1" x14ac:dyDescent="0.2">
      <c r="A65" s="264" t="s">
        <v>1585</v>
      </c>
      <c r="B65" s="264" t="s">
        <v>1998</v>
      </c>
      <c r="C65" s="562" t="s">
        <v>1999</v>
      </c>
      <c r="D65" s="714">
        <v>2447</v>
      </c>
      <c r="E65" s="714">
        <v>3545</v>
      </c>
      <c r="F65" s="290">
        <f>E65-D65</f>
        <v>1098</v>
      </c>
      <c r="G65" s="330">
        <f>F65</f>
        <v>1098</v>
      </c>
      <c r="H65" s="514"/>
      <c r="I65" s="125"/>
    </row>
    <row r="66" spans="1:9" ht="24" customHeight="1" x14ac:dyDescent="0.2">
      <c r="A66" s="264" t="s">
        <v>1587</v>
      </c>
      <c r="B66" s="246" t="s">
        <v>1479</v>
      </c>
      <c r="C66" s="563" t="s">
        <v>1573</v>
      </c>
      <c r="D66" s="572">
        <v>30030</v>
      </c>
      <c r="E66" s="572">
        <v>30433</v>
      </c>
      <c r="F66" s="290">
        <f>E66-D66</f>
        <v>403</v>
      </c>
      <c r="G66" s="330">
        <f>(F66*2/100)+F66</f>
        <v>411.06</v>
      </c>
      <c r="H66" s="514"/>
    </row>
    <row r="67" spans="1:9" ht="24" customHeight="1" x14ac:dyDescent="0.2">
      <c r="A67" s="264" t="s">
        <v>1586</v>
      </c>
      <c r="B67" s="246" t="s">
        <v>2006</v>
      </c>
      <c r="C67" s="563" t="s">
        <v>1574</v>
      </c>
      <c r="D67" s="581">
        <v>78950</v>
      </c>
      <c r="E67" s="581">
        <v>80812</v>
      </c>
      <c r="F67" s="290">
        <f t="shared" ref="F67" si="26">E67-D67</f>
        <v>1862</v>
      </c>
      <c r="G67" s="330">
        <f>(F67*5/100)+F67</f>
        <v>1955.1</v>
      </c>
      <c r="H67" s="726"/>
    </row>
    <row r="68" spans="1:9" ht="24" customHeight="1" x14ac:dyDescent="0.2">
      <c r="A68" s="264" t="s">
        <v>1588</v>
      </c>
      <c r="B68" s="246" t="s">
        <v>1972</v>
      </c>
      <c r="C68" s="564" t="s">
        <v>1575</v>
      </c>
      <c r="D68" s="581">
        <v>12336</v>
      </c>
      <c r="E68" s="581">
        <v>12474</v>
      </c>
      <c r="F68" s="290">
        <f t="shared" ref="F68" si="27">E68-D68</f>
        <v>138</v>
      </c>
      <c r="G68" s="330">
        <f>(F68*2.746/100)+F68</f>
        <v>141.78948</v>
      </c>
      <c r="H68" s="514"/>
    </row>
    <row r="69" spans="1:9" ht="24" customHeight="1" x14ac:dyDescent="0.2">
      <c r="A69" s="141" t="s">
        <v>1402</v>
      </c>
      <c r="B69" s="565" t="s">
        <v>1403</v>
      </c>
      <c r="C69" s="357"/>
      <c r="D69" s="555">
        <v>4185</v>
      </c>
      <c r="E69" s="583">
        <v>4235</v>
      </c>
      <c r="F69" s="290">
        <f t="shared" ref="F69" si="28">E69-D69</f>
        <v>50</v>
      </c>
      <c r="G69" s="330">
        <f>F69</f>
        <v>50</v>
      </c>
      <c r="H69" s="498"/>
      <c r="I69" s="125"/>
    </row>
    <row r="70" spans="1:9" ht="24" customHeight="1" x14ac:dyDescent="0.2">
      <c r="A70" s="51" t="s">
        <v>493</v>
      </c>
      <c r="B70" s="246" t="s">
        <v>103</v>
      </c>
      <c r="C70" s="332" t="s">
        <v>1037</v>
      </c>
      <c r="D70" s="824" t="s">
        <v>1348</v>
      </c>
      <c r="E70" s="825"/>
      <c r="F70" s="290"/>
      <c r="G70" s="219"/>
      <c r="H70" s="514"/>
    </row>
    <row r="71" spans="1:9" ht="27" customHeight="1" x14ac:dyDescent="0.2">
      <c r="A71" s="261" t="s">
        <v>959</v>
      </c>
      <c r="B71" s="246" t="s">
        <v>494</v>
      </c>
      <c r="C71" s="829" t="s">
        <v>1038</v>
      </c>
      <c r="D71" s="829"/>
      <c r="E71" s="829"/>
      <c r="F71" s="290">
        <v>891</v>
      </c>
      <c r="G71" s="220"/>
    </row>
    <row r="72" spans="1:9" ht="18" customHeight="1" x14ac:dyDescent="0.2">
      <c r="A72" s="262" t="s">
        <v>16</v>
      </c>
      <c r="B72" s="36"/>
      <c r="C72" s="36"/>
      <c r="D72" s="36"/>
      <c r="E72" s="36"/>
      <c r="F72" s="468">
        <f>SUM(F51:F70)-F63</f>
        <v>9601</v>
      </c>
      <c r="G72" s="500">
        <f>SUM(G51:G70)</f>
        <v>9795.6304400000008</v>
      </c>
      <c r="I72" s="666"/>
    </row>
    <row r="73" spans="1:9" ht="21" customHeight="1" x14ac:dyDescent="0.2">
      <c r="A73" s="249"/>
      <c r="B73" s="36"/>
      <c r="C73" s="263"/>
      <c r="D73" s="36"/>
      <c r="E73" s="36"/>
      <c r="F73" s="240"/>
      <c r="G73" s="221"/>
    </row>
    <row r="74" spans="1:9" ht="58.5" customHeight="1" x14ac:dyDescent="0.2">
      <c r="A74" s="339" t="s">
        <v>71</v>
      </c>
      <c r="B74" s="340"/>
      <c r="C74" s="106"/>
      <c r="D74" s="106"/>
      <c r="E74" s="106"/>
      <c r="F74" s="106"/>
      <c r="G74" s="106"/>
      <c r="H74" s="106"/>
    </row>
    <row r="75" spans="1:9" ht="12.75" customHeight="1" x14ac:dyDescent="0.2">
      <c r="A75" s="813" t="s">
        <v>480</v>
      </c>
      <c r="B75" s="813" t="s">
        <v>481</v>
      </c>
      <c r="C75" s="813" t="s">
        <v>1</v>
      </c>
      <c r="D75" s="813" t="s">
        <v>2</v>
      </c>
      <c r="E75" s="813"/>
      <c r="F75" s="813" t="s">
        <v>482</v>
      </c>
      <c r="G75" s="830" t="s">
        <v>1027</v>
      </c>
      <c r="H75" s="828"/>
    </row>
    <row r="76" spans="1:9" x14ac:dyDescent="0.2">
      <c r="A76" s="813"/>
      <c r="B76" s="813"/>
      <c r="C76" s="813"/>
      <c r="D76" s="813"/>
      <c r="E76" s="813"/>
      <c r="F76" s="813"/>
      <c r="G76" s="830"/>
      <c r="H76" s="828"/>
    </row>
    <row r="77" spans="1:9" ht="23.25" customHeight="1" x14ac:dyDescent="0.2">
      <c r="A77" s="813"/>
      <c r="B77" s="813"/>
      <c r="C77" s="813"/>
      <c r="D77" s="255" t="s">
        <v>6</v>
      </c>
      <c r="E77" s="256" t="s">
        <v>7</v>
      </c>
      <c r="F77" s="813"/>
      <c r="G77" s="830"/>
      <c r="H77" s="828"/>
    </row>
    <row r="78" spans="1:9" ht="28.5" customHeight="1" x14ac:dyDescent="0.2">
      <c r="A78" s="51" t="s">
        <v>952</v>
      </c>
      <c r="B78" s="264" t="s">
        <v>963</v>
      </c>
      <c r="C78" s="247" t="s">
        <v>1384</v>
      </c>
      <c r="D78" s="555">
        <v>50917</v>
      </c>
      <c r="E78" s="555">
        <v>51334</v>
      </c>
      <c r="F78" s="193">
        <f>E78-D78</f>
        <v>417</v>
      </c>
      <c r="G78" s="334">
        <f>F78*E82</f>
        <v>432.68105849582179</v>
      </c>
      <c r="H78" s="497" t="s">
        <v>1534</v>
      </c>
    </row>
    <row r="79" spans="1:9" ht="24" customHeight="1" x14ac:dyDescent="0.2">
      <c r="A79" s="51" t="s">
        <v>951</v>
      </c>
      <c r="B79" s="264" t="s">
        <v>1039</v>
      </c>
      <c r="C79" s="247" t="s">
        <v>1508</v>
      </c>
      <c r="D79" s="555">
        <v>13851</v>
      </c>
      <c r="E79" s="555">
        <v>14015</v>
      </c>
      <c r="F79" s="193">
        <f>E79-D79</f>
        <v>164</v>
      </c>
      <c r="G79" s="335">
        <f>F79*E82</f>
        <v>170.16713091922009</v>
      </c>
      <c r="H79" s="513" t="s">
        <v>1535</v>
      </c>
    </row>
    <row r="80" spans="1:9" ht="28.5" customHeight="1" x14ac:dyDescent="0.2">
      <c r="A80" s="304" t="s">
        <v>953</v>
      </c>
      <c r="B80" s="264" t="s">
        <v>1655</v>
      </c>
      <c r="C80" s="247" t="s">
        <v>1503</v>
      </c>
      <c r="D80" s="555">
        <v>9182</v>
      </c>
      <c r="E80" s="555">
        <v>9319</v>
      </c>
      <c r="F80" s="193">
        <f>E80-D80</f>
        <v>137</v>
      </c>
      <c r="G80" s="335">
        <f>F80*E82</f>
        <v>142.15181058495824</v>
      </c>
      <c r="H80" s="513" t="s">
        <v>1535</v>
      </c>
    </row>
    <row r="81" spans="1:9" ht="15.75" customHeight="1" x14ac:dyDescent="0.2">
      <c r="A81" s="264" t="s">
        <v>969</v>
      </c>
      <c r="B81" s="264" t="s">
        <v>1353</v>
      </c>
      <c r="C81" s="247">
        <v>17028035</v>
      </c>
      <c r="D81" s="193">
        <v>1729</v>
      </c>
      <c r="E81" s="193">
        <v>1756</v>
      </c>
      <c r="F81" s="193">
        <f>E81-D81</f>
        <v>27</v>
      </c>
      <c r="G81" s="336"/>
      <c r="H81" s="13"/>
    </row>
    <row r="82" spans="1:9" ht="43.5" customHeight="1" x14ac:dyDescent="0.2">
      <c r="A82" s="808" t="s">
        <v>972</v>
      </c>
      <c r="B82" s="808"/>
      <c r="C82" s="808"/>
      <c r="D82" s="808"/>
      <c r="E82" s="265">
        <f>SUM(F78:F81)/SUM(F78:F80)</f>
        <v>1.0376044568245126</v>
      </c>
      <c r="F82" s="36"/>
      <c r="G82" s="338"/>
      <c r="H82" s="13"/>
    </row>
    <row r="83" spans="1:9" ht="24" customHeight="1" x14ac:dyDescent="0.2">
      <c r="A83" s="822" t="s">
        <v>954</v>
      </c>
      <c r="B83" s="725" t="s">
        <v>2004</v>
      </c>
      <c r="C83" s="247" t="s">
        <v>1558</v>
      </c>
      <c r="D83" s="193">
        <v>39622</v>
      </c>
      <c r="E83" s="193">
        <v>40225</v>
      </c>
      <c r="F83" s="193">
        <f>E83-D83</f>
        <v>603</v>
      </c>
      <c r="G83" s="337"/>
      <c r="H83" s="114"/>
    </row>
    <row r="84" spans="1:9" ht="24" customHeight="1" x14ac:dyDescent="0.2">
      <c r="A84" s="823"/>
      <c r="B84" s="484" t="s">
        <v>1493</v>
      </c>
      <c r="C84" s="247" t="s">
        <v>1509</v>
      </c>
      <c r="D84" s="193">
        <v>150756</v>
      </c>
      <c r="E84" s="193">
        <v>153637</v>
      </c>
      <c r="F84" s="193">
        <f t="shared" ref="F84:F87" si="29">E84-D84</f>
        <v>2881</v>
      </c>
      <c r="G84" s="337"/>
      <c r="H84" s="567"/>
    </row>
    <row r="85" spans="1:9" ht="42.75" customHeight="1" x14ac:dyDescent="0.2">
      <c r="A85" s="51" t="s">
        <v>955</v>
      </c>
      <c r="B85" s="51" t="s">
        <v>1567</v>
      </c>
      <c r="C85" s="247" t="s">
        <v>1568</v>
      </c>
      <c r="D85" s="555">
        <v>43152</v>
      </c>
      <c r="E85" s="555">
        <v>43750</v>
      </c>
      <c r="F85" s="193">
        <f t="shared" ref="F85" si="30">E85-D85</f>
        <v>598</v>
      </c>
      <c r="G85" s="337"/>
      <c r="H85" s="514" t="s">
        <v>1535</v>
      </c>
      <c r="I85" s="498"/>
    </row>
    <row r="86" spans="1:9" ht="33" customHeight="1" x14ac:dyDescent="0.2">
      <c r="A86" s="304" t="s">
        <v>956</v>
      </c>
      <c r="B86" s="304" t="s">
        <v>1497</v>
      </c>
      <c r="C86" s="247" t="s">
        <v>1501</v>
      </c>
      <c r="D86" s="555">
        <v>30380</v>
      </c>
      <c r="E86" s="583">
        <v>30880</v>
      </c>
      <c r="F86" s="333">
        <f t="shared" si="29"/>
        <v>500</v>
      </c>
      <c r="G86" s="337"/>
      <c r="H86" s="514" t="s">
        <v>1535</v>
      </c>
      <c r="I86" s="125"/>
    </row>
    <row r="87" spans="1:9" ht="31.5" customHeight="1" x14ac:dyDescent="0.2">
      <c r="A87" s="51" t="s">
        <v>1029</v>
      </c>
      <c r="B87" s="51" t="s">
        <v>1519</v>
      </c>
      <c r="C87" s="247" t="s">
        <v>1520</v>
      </c>
      <c r="D87" s="555">
        <v>12823</v>
      </c>
      <c r="E87" s="555">
        <v>13960</v>
      </c>
      <c r="F87" s="333">
        <f t="shared" si="29"/>
        <v>1137</v>
      </c>
      <c r="G87" s="584"/>
      <c r="H87" s="514" t="s">
        <v>1535</v>
      </c>
      <c r="I87" s="125"/>
    </row>
    <row r="88" spans="1:9" ht="24" customHeight="1" x14ac:dyDescent="0.2">
      <c r="A88" s="51" t="s">
        <v>1626</v>
      </c>
      <c r="B88" s="301" t="s">
        <v>1621</v>
      </c>
      <c r="C88" s="247" t="s">
        <v>1627</v>
      </c>
      <c r="D88" s="193">
        <v>771</v>
      </c>
      <c r="E88" s="193">
        <v>793</v>
      </c>
      <c r="F88" s="535">
        <f t="shared" ref="F88" si="31">E88-D88</f>
        <v>22</v>
      </c>
      <c r="G88" s="337"/>
      <c r="H88" s="514"/>
    </row>
    <row r="89" spans="1:9" ht="27.75" customHeight="1" x14ac:dyDescent="0.2">
      <c r="A89" s="51"/>
      <c r="B89" s="673" t="s">
        <v>1044</v>
      </c>
      <c r="C89" s="466">
        <f>SUM('Общ. счетчики'!G50:G50)</f>
        <v>6480</v>
      </c>
      <c r="D89" s="193"/>
      <c r="E89" s="193"/>
      <c r="F89" s="467">
        <f>SUM(F78:F87)</f>
        <v>6464</v>
      </c>
      <c r="G89" s="536">
        <f>C89-F89</f>
        <v>16</v>
      </c>
      <c r="H89" s="8"/>
    </row>
    <row r="90" spans="1:9" ht="21.75" customHeight="1" x14ac:dyDescent="0.2">
      <c r="A90" s="481"/>
      <c r="B90" s="672" t="s">
        <v>1485</v>
      </c>
      <c r="C90" s="302">
        <f>'Общ. счетчики'!G46</f>
        <v>2355</v>
      </c>
      <c r="D90" s="481"/>
      <c r="E90" s="481"/>
      <c r="F90" s="483">
        <f>F88</f>
        <v>22</v>
      </c>
      <c r="G90" s="556"/>
    </row>
    <row r="91" spans="1:9" ht="18" customHeight="1" x14ac:dyDescent="0.2">
      <c r="A91" s="266" t="s">
        <v>1045</v>
      </c>
      <c r="B91" s="259"/>
      <c r="C91" s="193"/>
      <c r="D91" s="193"/>
      <c r="E91" s="193"/>
      <c r="F91" s="193"/>
      <c r="G91" s="32"/>
    </row>
    <row r="92" spans="1:9" ht="38.25" customHeight="1" x14ac:dyDescent="0.2">
      <c r="A92" s="51" t="s">
        <v>1645</v>
      </c>
      <c r="B92" s="551" t="s">
        <v>1646</v>
      </c>
      <c r="C92" s="247">
        <v>11323464</v>
      </c>
      <c r="D92" s="193">
        <v>26753</v>
      </c>
      <c r="E92" s="193">
        <v>26753</v>
      </c>
      <c r="F92" s="555">
        <f>E92-D92</f>
        <v>0</v>
      </c>
      <c r="G92" s="32"/>
    </row>
    <row r="94" spans="1:9" ht="21" customHeight="1" x14ac:dyDescent="0.2">
      <c r="A94" s="51" t="s">
        <v>1960</v>
      </c>
      <c r="B94" s="735" t="s">
        <v>1961</v>
      </c>
      <c r="C94" s="247" t="s">
        <v>1385</v>
      </c>
      <c r="D94" s="555">
        <v>71654</v>
      </c>
      <c r="E94" s="555">
        <v>72158</v>
      </c>
      <c r="F94" s="544">
        <f>E94-D94</f>
        <v>504</v>
      </c>
    </row>
    <row r="95" spans="1:9" ht="21" customHeight="1" x14ac:dyDescent="0.2">
      <c r="A95" s="51" t="s">
        <v>1960</v>
      </c>
      <c r="B95" s="734" t="s">
        <v>1962</v>
      </c>
      <c r="C95" s="247" t="s">
        <v>1965</v>
      </c>
      <c r="D95" s="193">
        <v>11231</v>
      </c>
      <c r="E95" s="555">
        <v>11889</v>
      </c>
      <c r="F95" s="544">
        <f>E95-D95</f>
        <v>658</v>
      </c>
    </row>
    <row r="96" spans="1:9" x14ac:dyDescent="0.2">
      <c r="E96" t="s">
        <v>1386</v>
      </c>
      <c r="F96" s="466">
        <f>SUM(F94:F95)</f>
        <v>1162</v>
      </c>
    </row>
    <row r="97" spans="1:6" x14ac:dyDescent="0.2">
      <c r="F97" s="109"/>
    </row>
    <row r="98" spans="1:6" x14ac:dyDescent="0.2">
      <c r="D98" s="127" t="s">
        <v>1392</v>
      </c>
      <c r="E98" s="127"/>
      <c r="F98" s="127" t="s">
        <v>1393</v>
      </c>
    </row>
    <row r="99" spans="1:6" x14ac:dyDescent="0.2">
      <c r="A99" t="s">
        <v>1387</v>
      </c>
      <c r="C99" t="s">
        <v>1388</v>
      </c>
      <c r="D99" s="341">
        <v>17347.5</v>
      </c>
      <c r="F99" s="342">
        <f>F96/D103*D99</f>
        <v>456.91982854565282</v>
      </c>
    </row>
    <row r="100" spans="1:6" x14ac:dyDescent="0.2">
      <c r="C100" t="s">
        <v>1389</v>
      </c>
      <c r="D100">
        <v>16483.400000000001</v>
      </c>
      <c r="F100" s="342">
        <f>F96/D103*D100</f>
        <v>434.16009810343934</v>
      </c>
    </row>
    <row r="101" spans="1:6" x14ac:dyDescent="0.2">
      <c r="C101" t="s">
        <v>1390</v>
      </c>
      <c r="D101">
        <v>6275.6</v>
      </c>
      <c r="F101" s="342">
        <f>F96/D103*D101</f>
        <v>165.29448485494157</v>
      </c>
    </row>
    <row r="102" spans="1:6" x14ac:dyDescent="0.2">
      <c r="C102" t="s">
        <v>1391</v>
      </c>
      <c r="D102">
        <v>4010.2</v>
      </c>
      <c r="F102" s="342">
        <f>F96/D103*D102</f>
        <v>105.62558849596638</v>
      </c>
    </row>
    <row r="103" spans="1:6" x14ac:dyDescent="0.2">
      <c r="D103" s="344">
        <f>SUM(D99:D102)</f>
        <v>44116.7</v>
      </c>
      <c r="E103" s="13"/>
      <c r="F103" s="343">
        <f>SUM(F99:F102)</f>
        <v>1162.0000000000002</v>
      </c>
    </row>
  </sheetData>
  <customSheetViews>
    <customSheetView guid="{59BB3A05-2517-4212-B4B0-766CE27362F6}" showPageBreaks="1" fitToPage="1" printArea="1" state="hidden" view="pageBreakPreview">
      <selection activeCell="E7" sqref="E7"/>
      <pageMargins left="0.39370078740157483" right="0.19685039370078741" top="0.39370078740157483" bottom="0.39370078740157483" header="0" footer="0"/>
      <pageSetup paperSize="9" scale="90" fitToHeight="0" orientation="portrait" r:id="rId1"/>
      <headerFooter alignWithMargins="0"/>
    </customSheetView>
    <customSheetView guid="{11E80AD0-6AA7-470D-8311-11AF96F196E5}" showPageBreaks="1" fitToPage="1" printArea="1" view="pageBreakPreview" topLeftCell="A91">
      <selection activeCell="G89" sqref="G89"/>
      <pageMargins left="0.39370078740157483" right="0.19685039370078741" top="0.39370078740157483" bottom="0.39370078740157483" header="0" footer="0"/>
      <pageSetup paperSize="9" scale="90" fitToHeight="0" orientation="portrait" r:id="rId2"/>
      <headerFooter alignWithMargins="0"/>
    </customSheetView>
    <customSheetView guid="{1298D0A2-0CF6-434E-A6CD-B210E2963ADD}" showPageBreaks="1" fitToPage="1" printArea="1" view="pageBreakPreview" topLeftCell="A52">
      <selection activeCell="F65" sqref="F65"/>
      <pageMargins left="0.39370078740157483" right="0.19685039370078741" top="0.39370078740157483" bottom="0.39370078740157483" header="0" footer="0"/>
      <pageSetup paperSize="9" scale="90" fitToHeight="0" orientation="portrait" r:id="rId3"/>
      <headerFooter alignWithMargins="0"/>
    </customSheetView>
  </customSheetViews>
  <mergeCells count="35">
    <mergeCell ref="H75:H77"/>
    <mergeCell ref="C71:E71"/>
    <mergeCell ref="A82:D82"/>
    <mergeCell ref="A75:A77"/>
    <mergeCell ref="B75:B77"/>
    <mergeCell ref="C75:C77"/>
    <mergeCell ref="D75:E76"/>
    <mergeCell ref="F75:F77"/>
    <mergeCell ref="G75:G77"/>
    <mergeCell ref="C53:C54"/>
    <mergeCell ref="E53:E54"/>
    <mergeCell ref="A83:A84"/>
    <mergeCell ref="D70:E70"/>
    <mergeCell ref="B53:B54"/>
    <mergeCell ref="B51:B52"/>
    <mergeCell ref="A3:A5"/>
    <mergeCell ref="D3:E4"/>
    <mergeCell ref="D47:E48"/>
    <mergeCell ref="B3:B5"/>
    <mergeCell ref="A47:A49"/>
    <mergeCell ref="C3:C5"/>
    <mergeCell ref="C1:D1"/>
    <mergeCell ref="B50:C50"/>
    <mergeCell ref="E1:F1"/>
    <mergeCell ref="F3:F5"/>
    <mergeCell ref="C47:C49"/>
    <mergeCell ref="B47:B49"/>
    <mergeCell ref="A2:B2"/>
    <mergeCell ref="G47:G49"/>
    <mergeCell ref="F47:F49"/>
    <mergeCell ref="H51:H52"/>
    <mergeCell ref="I57:I58"/>
    <mergeCell ref="G53:G54"/>
    <mergeCell ref="H53:H54"/>
    <mergeCell ref="F53:F54"/>
  </mergeCells>
  <phoneticPr fontId="11" type="noConversion"/>
  <pageMargins left="0.39370078740157483" right="0.19685039370078741" top="0.39370078740157483" bottom="0.39370078740157483" header="0" footer="0"/>
  <pageSetup paperSize="9" scale="90" fitToHeight="0" orientation="portrait" r:id="rId4"/>
  <headerFooter alignWithMargins="0"/>
  <legacy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0"/>
  <sheetViews>
    <sheetView workbookViewId="0">
      <selection activeCell="C14" sqref="C14"/>
    </sheetView>
  </sheetViews>
  <sheetFormatPr defaultColWidth="9.140625" defaultRowHeight="12.75" x14ac:dyDescent="0.2"/>
  <cols>
    <col min="1" max="1" width="6.28515625" style="379" customWidth="1"/>
    <col min="2" max="2" width="32.85546875" style="379" customWidth="1"/>
    <col min="3" max="3" width="16.85546875" style="379" customWidth="1"/>
    <col min="4" max="4" width="14.5703125" style="394" customWidth="1"/>
    <col min="5" max="5" width="16.42578125" style="379" customWidth="1"/>
    <col min="6" max="6" width="9.7109375" style="379" customWidth="1"/>
    <col min="7" max="7" width="16" style="380" customWidth="1"/>
    <col min="8" max="16384" width="9.140625" style="379"/>
  </cols>
  <sheetData>
    <row r="1" spans="1:7" ht="21" x14ac:dyDescent="0.2">
      <c r="A1" s="834"/>
      <c r="B1" s="834"/>
      <c r="C1" s="834"/>
      <c r="D1" s="834"/>
      <c r="E1" s="834"/>
    </row>
    <row r="2" spans="1:7" ht="42" customHeight="1" x14ac:dyDescent="0.2">
      <c r="A2" s="835" t="s">
        <v>1433</v>
      </c>
      <c r="B2" s="835"/>
      <c r="C2" s="835"/>
      <c r="D2" s="835"/>
      <c r="E2" s="835"/>
    </row>
    <row r="3" spans="1:7" ht="20.25" customHeight="1" x14ac:dyDescent="0.2">
      <c r="A3" s="836" t="s">
        <v>1429</v>
      </c>
      <c r="B3" s="836"/>
      <c r="C3" s="836"/>
      <c r="D3" s="836"/>
      <c r="E3" s="836"/>
      <c r="F3" s="381"/>
    </row>
    <row r="4" spans="1:7" ht="31.5" customHeight="1" x14ac:dyDescent="0.35">
      <c r="A4" s="833" t="s">
        <v>1431</v>
      </c>
      <c r="B4" s="833"/>
      <c r="C4" s="382"/>
      <c r="D4" s="383"/>
      <c r="E4" s="455">
        <v>25188</v>
      </c>
    </row>
    <row r="5" spans="1:7" ht="15" x14ac:dyDescent="0.25">
      <c r="A5" s="377">
        <v>44234.6</v>
      </c>
      <c r="B5" s="384" t="s">
        <v>1337</v>
      </c>
      <c r="C5" s="385"/>
      <c r="D5" s="385"/>
      <c r="E5" s="386"/>
    </row>
    <row r="6" spans="1:7" ht="15" x14ac:dyDescent="0.25">
      <c r="A6" s="384" t="s">
        <v>1430</v>
      </c>
      <c r="B6" s="294">
        <f>E4*4.6/A5</f>
        <v>2.6193251436658178</v>
      </c>
      <c r="C6" s="385" t="s">
        <v>1030</v>
      </c>
      <c r="D6" s="385"/>
      <c r="E6" s="386"/>
    </row>
    <row r="7" spans="1:7" ht="15" x14ac:dyDescent="0.25">
      <c r="A7" s="387" t="s">
        <v>1020</v>
      </c>
      <c r="B7" s="387"/>
      <c r="C7" s="387"/>
      <c r="D7" s="387"/>
      <c r="E7" s="386"/>
    </row>
    <row r="8" spans="1:7" ht="15" x14ac:dyDescent="0.25">
      <c r="A8" s="384" t="s">
        <v>1434</v>
      </c>
      <c r="B8" s="384"/>
      <c r="C8" s="384"/>
      <c r="D8" s="384"/>
      <c r="E8" s="386"/>
    </row>
    <row r="9" spans="1:7" ht="15" x14ac:dyDescent="0.25">
      <c r="A9" s="832" t="s">
        <v>1025</v>
      </c>
      <c r="B9" s="832"/>
      <c r="C9" s="832"/>
      <c r="D9" s="832"/>
      <c r="E9" s="388"/>
    </row>
    <row r="10" spans="1:7" ht="15" x14ac:dyDescent="0.25">
      <c r="A10" s="384" t="s">
        <v>1021</v>
      </c>
      <c r="B10" s="384"/>
      <c r="C10" s="384"/>
      <c r="D10" s="384"/>
      <c r="E10" s="388"/>
    </row>
    <row r="11" spans="1:7" ht="15" x14ac:dyDescent="0.25">
      <c r="A11" s="832" t="s">
        <v>1026</v>
      </c>
      <c r="B11" s="832"/>
      <c r="C11" s="832"/>
      <c r="D11" s="832"/>
      <c r="E11" s="389"/>
    </row>
    <row r="12" spans="1:7" ht="15" x14ac:dyDescent="0.25">
      <c r="A12" s="390"/>
      <c r="B12" s="390"/>
      <c r="C12" s="390"/>
      <c r="D12" s="390"/>
      <c r="E12" s="391"/>
      <c r="F12" s="392"/>
    </row>
    <row r="13" spans="1:7" ht="15" x14ac:dyDescent="0.25">
      <c r="B13" s="393"/>
      <c r="C13" s="296" t="s">
        <v>2013</v>
      </c>
    </row>
    <row r="14" spans="1:7" s="399" customFormat="1" ht="25.5" x14ac:dyDescent="0.2">
      <c r="A14" s="395" t="s">
        <v>23</v>
      </c>
      <c r="B14" s="396" t="s">
        <v>24</v>
      </c>
      <c r="C14" s="396"/>
      <c r="D14" s="395" t="s">
        <v>26</v>
      </c>
      <c r="E14" s="397" t="s">
        <v>25</v>
      </c>
      <c r="F14" s="395" t="s">
        <v>1022</v>
      </c>
      <c r="G14" s="398" t="s">
        <v>1023</v>
      </c>
    </row>
    <row r="15" spans="1:7" ht="15" x14ac:dyDescent="0.25">
      <c r="A15" s="400"/>
      <c r="B15" s="401" t="s">
        <v>27</v>
      </c>
      <c r="C15" s="401"/>
      <c r="D15" s="402"/>
      <c r="E15" s="403"/>
      <c r="F15" s="402"/>
      <c r="G15" s="402"/>
    </row>
    <row r="16" spans="1:7" ht="15" x14ac:dyDescent="0.25">
      <c r="A16" s="400"/>
      <c r="B16" s="404" t="s">
        <v>71</v>
      </c>
      <c r="C16" s="400"/>
      <c r="D16" s="405"/>
      <c r="E16" s="403"/>
      <c r="F16" s="402"/>
      <c r="G16" s="402"/>
    </row>
    <row r="17" spans="1:7" ht="15" x14ac:dyDescent="0.25">
      <c r="A17" s="400">
        <v>1</v>
      </c>
      <c r="B17" s="406" t="s">
        <v>72</v>
      </c>
      <c r="C17" s="407" t="s">
        <v>73</v>
      </c>
      <c r="D17" s="402">
        <v>147.4</v>
      </c>
      <c r="E17" s="403">
        <f>$E$4*'МОП корп. 1'!D17/$A$5</f>
        <v>83.9322882992047</v>
      </c>
      <c r="F17" s="402">
        <v>4.5999999999999996</v>
      </c>
      <c r="G17" s="402">
        <f>E17*F17</f>
        <v>386.08852617634159</v>
      </c>
    </row>
    <row r="18" spans="1:7" ht="15" x14ac:dyDescent="0.25">
      <c r="A18" s="400">
        <f>A17+1</f>
        <v>2</v>
      </c>
      <c r="B18" s="406" t="s">
        <v>74</v>
      </c>
      <c r="C18" s="407" t="s">
        <v>75</v>
      </c>
      <c r="D18" s="402">
        <v>92.7</v>
      </c>
      <c r="E18" s="403">
        <f>$E$4*D18/$A$5</f>
        <v>52.785095829961165</v>
      </c>
      <c r="F18" s="402">
        <v>4.5999999999999996</v>
      </c>
      <c r="G18" s="402">
        <f t="shared" ref="G18:G24" si="0">E18*F18</f>
        <v>242.81144081782134</v>
      </c>
    </row>
    <row r="19" spans="1:7" ht="15" x14ac:dyDescent="0.25">
      <c r="A19" s="400">
        <f>A18+1</f>
        <v>3</v>
      </c>
      <c r="B19" s="406" t="s">
        <v>76</v>
      </c>
      <c r="C19" s="407" t="s">
        <v>77</v>
      </c>
      <c r="D19" s="402">
        <v>144.19999999999999</v>
      </c>
      <c r="E19" s="403">
        <f>$E$4*D19/$A$5</f>
        <v>82.110149068828463</v>
      </c>
      <c r="F19" s="402">
        <v>4.5999999999999996</v>
      </c>
      <c r="G19" s="402">
        <f t="shared" si="0"/>
        <v>377.70668571661088</v>
      </c>
    </row>
    <row r="20" spans="1:7" ht="15" customHeight="1" x14ac:dyDescent="0.25">
      <c r="A20" s="400">
        <f t="shared" ref="A20:A27" si="1">A19+1</f>
        <v>4</v>
      </c>
      <c r="B20" s="408" t="s">
        <v>954</v>
      </c>
      <c r="C20" s="407" t="s">
        <v>1398</v>
      </c>
      <c r="D20" s="409">
        <v>315.5</v>
      </c>
      <c r="E20" s="403">
        <f>$E$4*D20/$A$5</f>
        <v>179.65153974490559</v>
      </c>
      <c r="F20" s="402">
        <v>4.5999999999999996</v>
      </c>
      <c r="G20" s="402">
        <f t="shared" si="0"/>
        <v>826.39708282656568</v>
      </c>
    </row>
    <row r="21" spans="1:7" ht="15" x14ac:dyDescent="0.25">
      <c r="A21" s="400">
        <f t="shared" si="1"/>
        <v>5</v>
      </c>
      <c r="B21" s="406" t="s">
        <v>78</v>
      </c>
      <c r="C21" s="407" t="s">
        <v>79</v>
      </c>
      <c r="D21" s="402">
        <v>186.6</v>
      </c>
      <c r="E21" s="403">
        <f t="shared" ref="E21:E23" si="2">$E$4*D21/$A$5</f>
        <v>106.25349387131341</v>
      </c>
      <c r="F21" s="402">
        <v>4.5999999999999996</v>
      </c>
      <c r="G21" s="402">
        <f>E21*F21</f>
        <v>488.76607180804166</v>
      </c>
    </row>
    <row r="22" spans="1:7" ht="15" x14ac:dyDescent="0.25">
      <c r="A22" s="400">
        <f t="shared" si="1"/>
        <v>6</v>
      </c>
      <c r="B22" s="406" t="s">
        <v>80</v>
      </c>
      <c r="C22" s="407" t="s">
        <v>81</v>
      </c>
      <c r="D22" s="402">
        <v>207.3</v>
      </c>
      <c r="E22" s="403">
        <f t="shared" si="2"/>
        <v>118.0404570178096</v>
      </c>
      <c r="F22" s="402">
        <v>4.5999999999999996</v>
      </c>
      <c r="G22" s="402">
        <f t="shared" si="0"/>
        <v>542.9861022819241</v>
      </c>
    </row>
    <row r="23" spans="1:7" ht="24" customHeight="1" x14ac:dyDescent="0.25">
      <c r="A23" s="400">
        <f t="shared" si="1"/>
        <v>7</v>
      </c>
      <c r="B23" s="410" t="s">
        <v>1334</v>
      </c>
      <c r="C23" s="407" t="s">
        <v>79</v>
      </c>
      <c r="D23" s="402">
        <f>96.1+62.8</f>
        <v>158.89999999999998</v>
      </c>
      <c r="E23" s="403">
        <f t="shared" si="2"/>
        <v>90.480601158369225</v>
      </c>
      <c r="F23" s="402">
        <v>4.5999999999999996</v>
      </c>
      <c r="G23" s="402">
        <f t="shared" si="0"/>
        <v>416.21076532849838</v>
      </c>
    </row>
    <row r="24" spans="1:7" ht="17.25" customHeight="1" x14ac:dyDescent="0.25">
      <c r="A24" s="400">
        <v>8</v>
      </c>
      <c r="B24" s="408" t="s">
        <v>1335</v>
      </c>
      <c r="C24" s="411" t="s">
        <v>105</v>
      </c>
      <c r="D24" s="402">
        <v>143.19999999999999</v>
      </c>
      <c r="E24" s="403">
        <f>$E$4*D24/$A$5</f>
        <v>81.540730559335898</v>
      </c>
      <c r="F24" s="402">
        <v>4.5999999999999996</v>
      </c>
      <c r="G24" s="402">
        <f t="shared" si="0"/>
        <v>375.0873605729451</v>
      </c>
    </row>
    <row r="25" spans="1:7" ht="15" x14ac:dyDescent="0.25">
      <c r="A25" s="400"/>
      <c r="B25" s="412" t="s">
        <v>71</v>
      </c>
      <c r="C25" s="413"/>
      <c r="D25" s="414">
        <f>SUM(D17:D24)</f>
        <v>1395.8</v>
      </c>
      <c r="E25" s="414">
        <f>SUM(E17:E24)</f>
        <v>794.79435554972804</v>
      </c>
      <c r="F25" s="402">
        <v>4.5999999999999996</v>
      </c>
      <c r="G25" s="415">
        <f>SUM(G17:G24)</f>
        <v>3656.054035528749</v>
      </c>
    </row>
    <row r="26" spans="1:7" ht="15" x14ac:dyDescent="0.25">
      <c r="A26" s="400">
        <f>A23+1</f>
        <v>8</v>
      </c>
      <c r="B26" s="412" t="str">
        <f>'[1]Под 6'!A6</f>
        <v>Л/ 01</v>
      </c>
      <c r="C26" s="416" t="s">
        <v>292</v>
      </c>
      <c r="D26" s="414">
        <v>83.8</v>
      </c>
      <c r="E26" s="403">
        <f>$E$4*D26/$A$5</f>
        <v>47.717271095477294</v>
      </c>
      <c r="F26" s="402">
        <v>4.5999999999999996</v>
      </c>
      <c r="G26" s="415">
        <f>E26*F26</f>
        <v>219.49944703919553</v>
      </c>
    </row>
    <row r="27" spans="1:7" ht="15" x14ac:dyDescent="0.25">
      <c r="A27" s="400">
        <f t="shared" si="1"/>
        <v>9</v>
      </c>
      <c r="B27" s="412" t="str">
        <f>'[1]Под 6'!A7</f>
        <v>2</v>
      </c>
      <c r="C27" s="417" t="s">
        <v>293</v>
      </c>
      <c r="D27" s="414">
        <v>45.4</v>
      </c>
      <c r="E27" s="403">
        <f t="shared" ref="E27:E57" si="3">$E$4*D27/$A$5</f>
        <v>25.85160033096264</v>
      </c>
      <c r="F27" s="402">
        <v>4.5999999999999996</v>
      </c>
      <c r="G27" s="415">
        <f t="shared" ref="G27:G90" si="4">E27*F27</f>
        <v>118.91736152242814</v>
      </c>
    </row>
    <row r="28" spans="1:7" ht="15" x14ac:dyDescent="0.25">
      <c r="A28" s="400">
        <f>A27+1</f>
        <v>10</v>
      </c>
      <c r="B28" s="412" t="str">
        <f>'[1]Под 6'!A8</f>
        <v>3</v>
      </c>
      <c r="C28" s="417" t="s">
        <v>293</v>
      </c>
      <c r="D28" s="414">
        <v>45.4</v>
      </c>
      <c r="E28" s="403">
        <f t="shared" si="3"/>
        <v>25.85160033096264</v>
      </c>
      <c r="F28" s="402">
        <v>4.5999999999999996</v>
      </c>
      <c r="G28" s="415">
        <f t="shared" si="4"/>
        <v>118.91736152242814</v>
      </c>
    </row>
    <row r="29" spans="1:7" ht="15" x14ac:dyDescent="0.25">
      <c r="A29" s="400">
        <f>A28+1</f>
        <v>11</v>
      </c>
      <c r="B29" s="412" t="str">
        <f>'[1]Под 6'!A9</f>
        <v>4</v>
      </c>
      <c r="C29" s="418" t="s">
        <v>294</v>
      </c>
      <c r="D29" s="414">
        <v>108.3</v>
      </c>
      <c r="E29" s="403">
        <f t="shared" si="3"/>
        <v>61.668024578045241</v>
      </c>
      <c r="F29" s="402">
        <v>4.5999999999999996</v>
      </c>
      <c r="G29" s="415">
        <f t="shared" si="4"/>
        <v>283.67291305900807</v>
      </c>
    </row>
    <row r="30" spans="1:7" ht="15" x14ac:dyDescent="0.25">
      <c r="A30" s="400">
        <f t="shared" ref="A30:A93" si="5">A29+1</f>
        <v>12</v>
      </c>
      <c r="B30" s="412" t="str">
        <f>'[1]Под 6'!A10</f>
        <v>5</v>
      </c>
      <c r="C30" s="418" t="s">
        <v>295</v>
      </c>
      <c r="D30" s="414">
        <v>58.4</v>
      </c>
      <c r="E30" s="403">
        <f t="shared" si="3"/>
        <v>33.25404095436604</v>
      </c>
      <c r="F30" s="402">
        <v>4.5999999999999996</v>
      </c>
      <c r="G30" s="415">
        <f t="shared" si="4"/>
        <v>152.96858839008377</v>
      </c>
    </row>
    <row r="31" spans="1:7" ht="15" x14ac:dyDescent="0.25">
      <c r="A31" s="400">
        <f t="shared" si="5"/>
        <v>13</v>
      </c>
      <c r="B31" s="412" t="str">
        <f>'[1]Под 6'!A11</f>
        <v>П/ 06</v>
      </c>
      <c r="C31" s="419" t="s">
        <v>296</v>
      </c>
      <c r="D31" s="414">
        <v>100.7</v>
      </c>
      <c r="E31" s="403">
        <f t="shared" si="3"/>
        <v>57.340443905901722</v>
      </c>
      <c r="F31" s="402">
        <v>4.5999999999999996</v>
      </c>
      <c r="G31" s="415">
        <f t="shared" si="4"/>
        <v>263.76604196714788</v>
      </c>
    </row>
    <row r="32" spans="1:7" ht="15" x14ac:dyDescent="0.25">
      <c r="A32" s="400">
        <f t="shared" si="5"/>
        <v>14</v>
      </c>
      <c r="B32" s="412" t="str">
        <f>'[1]Под 6'!A12</f>
        <v>7</v>
      </c>
      <c r="C32" s="419" t="s">
        <v>297</v>
      </c>
      <c r="D32" s="414">
        <v>80.599999999999994</v>
      </c>
      <c r="E32" s="403">
        <f t="shared" si="3"/>
        <v>45.895131865101071</v>
      </c>
      <c r="F32" s="402">
        <v>4.5999999999999996</v>
      </c>
      <c r="G32" s="415">
        <f t="shared" si="4"/>
        <v>211.1176065794649</v>
      </c>
    </row>
    <row r="33" spans="1:7" ht="15" x14ac:dyDescent="0.25">
      <c r="A33" s="400">
        <f t="shared" si="5"/>
        <v>15</v>
      </c>
      <c r="B33" s="412" t="str">
        <f>'[1]Под 6'!A13</f>
        <v>8</v>
      </c>
      <c r="C33" s="419" t="s">
        <v>298</v>
      </c>
      <c r="D33" s="414">
        <v>111.3</v>
      </c>
      <c r="E33" s="403">
        <f t="shared" si="3"/>
        <v>63.376280106522948</v>
      </c>
      <c r="F33" s="402">
        <v>4.5999999999999996</v>
      </c>
      <c r="G33" s="415">
        <f t="shared" si="4"/>
        <v>291.53088849000557</v>
      </c>
    </row>
    <row r="34" spans="1:7" ht="15" x14ac:dyDescent="0.25">
      <c r="A34" s="400">
        <f t="shared" si="5"/>
        <v>16</v>
      </c>
      <c r="B34" s="412" t="str">
        <f>'[1]Под 6'!A14</f>
        <v>9</v>
      </c>
      <c r="C34" s="419" t="s">
        <v>299</v>
      </c>
      <c r="D34" s="414">
        <v>86.9</v>
      </c>
      <c r="E34" s="403">
        <f t="shared" si="3"/>
        <v>49.482468474904266</v>
      </c>
      <c r="F34" s="402">
        <v>4.5999999999999996</v>
      </c>
      <c r="G34" s="415">
        <f t="shared" si="4"/>
        <v>227.61935498455961</v>
      </c>
    </row>
    <row r="35" spans="1:7" ht="15" x14ac:dyDescent="0.25">
      <c r="A35" s="400">
        <f t="shared" si="5"/>
        <v>17</v>
      </c>
      <c r="B35" s="412" t="str">
        <f>'[1]Под 6'!A15</f>
        <v>Л/10</v>
      </c>
      <c r="C35" s="419" t="s">
        <v>300</v>
      </c>
      <c r="D35" s="414">
        <v>84.4</v>
      </c>
      <c r="E35" s="403">
        <f t="shared" si="3"/>
        <v>48.058922201172841</v>
      </c>
      <c r="F35" s="402">
        <v>4.5999999999999996</v>
      </c>
      <c r="G35" s="415">
        <f t="shared" si="4"/>
        <v>221.07104212539505</v>
      </c>
    </row>
    <row r="36" spans="1:7" ht="15" x14ac:dyDescent="0.25">
      <c r="A36" s="400">
        <f t="shared" si="5"/>
        <v>18</v>
      </c>
      <c r="B36" s="412" t="str">
        <f>'[1]Под 6'!A16</f>
        <v>11</v>
      </c>
      <c r="C36" s="417" t="s">
        <v>301</v>
      </c>
      <c r="D36" s="414">
        <v>44.5</v>
      </c>
      <c r="E36" s="403">
        <f t="shared" si="3"/>
        <v>25.33912367241933</v>
      </c>
      <c r="F36" s="402">
        <v>4.5999999999999996</v>
      </c>
      <c r="G36" s="415">
        <f t="shared" si="4"/>
        <v>116.55996889312891</v>
      </c>
    </row>
    <row r="37" spans="1:7" ht="15" x14ac:dyDescent="0.25">
      <c r="A37" s="400">
        <f t="shared" si="5"/>
        <v>19</v>
      </c>
      <c r="B37" s="412" t="str">
        <f>'[1]Под 6'!A17</f>
        <v>12</v>
      </c>
      <c r="C37" s="420" t="s">
        <v>302</v>
      </c>
      <c r="D37" s="414">
        <v>45.3</v>
      </c>
      <c r="E37" s="403">
        <f t="shared" si="3"/>
        <v>25.794658480013382</v>
      </c>
      <c r="F37" s="402">
        <v>4.5999999999999996</v>
      </c>
      <c r="G37" s="415">
        <f t="shared" si="4"/>
        <v>118.65542900806155</v>
      </c>
    </row>
    <row r="38" spans="1:7" ht="15" x14ac:dyDescent="0.25">
      <c r="A38" s="400">
        <f t="shared" si="5"/>
        <v>20</v>
      </c>
      <c r="B38" s="412" t="str">
        <f>'[1]Под 6'!A18</f>
        <v>13</v>
      </c>
      <c r="C38" s="421" t="s">
        <v>303</v>
      </c>
      <c r="D38" s="414">
        <f>107.8</f>
        <v>107.8</v>
      </c>
      <c r="E38" s="403">
        <f t="shared" si="3"/>
        <v>61.383315323298959</v>
      </c>
      <c r="F38" s="402">
        <v>4.5999999999999996</v>
      </c>
      <c r="G38" s="415">
        <f t="shared" si="4"/>
        <v>282.36325048717521</v>
      </c>
    </row>
    <row r="39" spans="1:7" ht="15" x14ac:dyDescent="0.25">
      <c r="A39" s="400">
        <f t="shared" si="5"/>
        <v>21</v>
      </c>
      <c r="B39" s="412" t="str">
        <f>'[1]Под 6'!A19</f>
        <v>14</v>
      </c>
      <c r="C39" s="421" t="s">
        <v>304</v>
      </c>
      <c r="D39" s="414">
        <v>57.3</v>
      </c>
      <c r="E39" s="403">
        <f t="shared" si="3"/>
        <v>32.627680593924211</v>
      </c>
      <c r="F39" s="402">
        <v>4.5999999999999996</v>
      </c>
      <c r="G39" s="415">
        <f t="shared" si="4"/>
        <v>150.08733073205136</v>
      </c>
    </row>
    <row r="40" spans="1:7" ht="15" x14ac:dyDescent="0.25">
      <c r="A40" s="400">
        <f t="shared" si="5"/>
        <v>22</v>
      </c>
      <c r="B40" s="412" t="str">
        <f>'[1]Под 6'!A20</f>
        <v>П/ 15</v>
      </c>
      <c r="C40" s="418" t="s">
        <v>305</v>
      </c>
      <c r="D40" s="414">
        <v>110.6</v>
      </c>
      <c r="E40" s="403">
        <f t="shared" si="3"/>
        <v>62.97768714987815</v>
      </c>
      <c r="F40" s="402">
        <v>4.5999999999999996</v>
      </c>
      <c r="G40" s="415">
        <f t="shared" si="4"/>
        <v>289.69736088943949</v>
      </c>
    </row>
    <row r="41" spans="1:7" ht="15" x14ac:dyDescent="0.25">
      <c r="A41" s="400">
        <f t="shared" si="5"/>
        <v>23</v>
      </c>
      <c r="B41" s="412" t="str">
        <f>'[1]Под 6'!A21</f>
        <v>16</v>
      </c>
      <c r="C41" s="419" t="s">
        <v>306</v>
      </c>
      <c r="D41" s="414">
        <v>79.3</v>
      </c>
      <c r="E41" s="403">
        <f t="shared" si="3"/>
        <v>45.154887802760733</v>
      </c>
      <c r="F41" s="402">
        <v>4.5999999999999996</v>
      </c>
      <c r="G41" s="415">
        <f t="shared" si="4"/>
        <v>207.71248389269937</v>
      </c>
    </row>
    <row r="42" spans="1:7" ht="15" x14ac:dyDescent="0.25">
      <c r="A42" s="400">
        <f t="shared" si="5"/>
        <v>24</v>
      </c>
      <c r="B42" s="412" t="str">
        <f>'[1]Под 6'!A22</f>
        <v>17</v>
      </c>
      <c r="C42" s="419" t="s">
        <v>307</v>
      </c>
      <c r="D42" s="414">
        <v>118.8</v>
      </c>
      <c r="E42" s="403">
        <f t="shared" si="3"/>
        <v>67.646918927717223</v>
      </c>
      <c r="F42" s="402">
        <v>4.5999999999999996</v>
      </c>
      <c r="G42" s="415">
        <f t="shared" si="4"/>
        <v>311.1758270674992</v>
      </c>
    </row>
    <row r="43" spans="1:7" ht="15" x14ac:dyDescent="0.25">
      <c r="A43" s="400">
        <f t="shared" si="5"/>
        <v>25</v>
      </c>
      <c r="B43" s="412" t="str">
        <f>'[1]Под 6'!A23</f>
        <v>18</v>
      </c>
      <c r="C43" s="419" t="s">
        <v>308</v>
      </c>
      <c r="D43" s="414">
        <v>85.8</v>
      </c>
      <c r="E43" s="403">
        <f t="shared" si="3"/>
        <v>48.856108114462437</v>
      </c>
      <c r="F43" s="402">
        <v>4.5999999999999996</v>
      </c>
      <c r="G43" s="415">
        <f t="shared" si="4"/>
        <v>224.7380973265272</v>
      </c>
    </row>
    <row r="44" spans="1:7" ht="15" x14ac:dyDescent="0.25">
      <c r="A44" s="400">
        <f t="shared" si="5"/>
        <v>26</v>
      </c>
      <c r="B44" s="412" t="str">
        <f>'[1]Под 6'!A24</f>
        <v>Л/ 19</v>
      </c>
      <c r="C44" s="419" t="s">
        <v>309</v>
      </c>
      <c r="D44" s="414">
        <v>84.9</v>
      </c>
      <c r="E44" s="403">
        <f t="shared" si="3"/>
        <v>48.34363145591913</v>
      </c>
      <c r="F44" s="402">
        <v>4.5999999999999996</v>
      </c>
      <c r="G44" s="415">
        <f t="shared" si="4"/>
        <v>222.38070469722797</v>
      </c>
    </row>
    <row r="45" spans="1:7" ht="15" x14ac:dyDescent="0.25">
      <c r="A45" s="400">
        <f t="shared" si="5"/>
        <v>27</v>
      </c>
      <c r="B45" s="412" t="str">
        <f>'[1]Под 6'!A25</f>
        <v>20</v>
      </c>
      <c r="C45" s="421" t="s">
        <v>310</v>
      </c>
      <c r="D45" s="414">
        <v>44.6</v>
      </c>
      <c r="E45" s="403">
        <f t="shared" si="3"/>
        <v>25.396065523368588</v>
      </c>
      <c r="F45" s="402">
        <v>4.5999999999999996</v>
      </c>
      <c r="G45" s="415">
        <f t="shared" si="4"/>
        <v>116.82190140749549</v>
      </c>
    </row>
    <row r="46" spans="1:7" ht="15" x14ac:dyDescent="0.25">
      <c r="A46" s="400">
        <f t="shared" si="5"/>
        <v>28</v>
      </c>
      <c r="B46" s="412" t="str">
        <f>'[1]Под 6'!A26</f>
        <v>21</v>
      </c>
      <c r="C46" s="421" t="s">
        <v>311</v>
      </c>
      <c r="D46" s="414">
        <v>45.6</v>
      </c>
      <c r="E46" s="403">
        <f t="shared" si="3"/>
        <v>25.965484032861156</v>
      </c>
      <c r="F46" s="402">
        <v>4.5999999999999996</v>
      </c>
      <c r="G46" s="415">
        <f t="shared" si="4"/>
        <v>119.44122655116131</v>
      </c>
    </row>
    <row r="47" spans="1:7" ht="15" x14ac:dyDescent="0.25">
      <c r="A47" s="400">
        <f t="shared" si="5"/>
        <v>29</v>
      </c>
      <c r="B47" s="412" t="str">
        <f>'[1]Под 6'!A27</f>
        <v>22</v>
      </c>
      <c r="C47" s="421" t="s">
        <v>312</v>
      </c>
      <c r="D47" s="414">
        <v>106.6</v>
      </c>
      <c r="E47" s="403">
        <f t="shared" si="3"/>
        <v>60.700013111907872</v>
      </c>
      <c r="F47" s="402">
        <v>4.5999999999999996</v>
      </c>
      <c r="G47" s="415">
        <f t="shared" si="4"/>
        <v>279.22006031477616</v>
      </c>
    </row>
    <row r="48" spans="1:7" ht="15" x14ac:dyDescent="0.25">
      <c r="A48" s="400">
        <f t="shared" si="5"/>
        <v>30</v>
      </c>
      <c r="B48" s="412" t="str">
        <f>'[1]Под 6'!A28</f>
        <v>23</v>
      </c>
      <c r="C48" s="421" t="s">
        <v>313</v>
      </c>
      <c r="D48" s="414">
        <v>57.8</v>
      </c>
      <c r="E48" s="403">
        <f t="shared" si="3"/>
        <v>32.9123898486705</v>
      </c>
      <c r="F48" s="402">
        <v>4.5999999999999996</v>
      </c>
      <c r="G48" s="415">
        <f t="shared" si="4"/>
        <v>151.3969933038843</v>
      </c>
    </row>
    <row r="49" spans="1:7" ht="15" x14ac:dyDescent="0.25">
      <c r="A49" s="400">
        <f t="shared" si="5"/>
        <v>31</v>
      </c>
      <c r="B49" s="412" t="str">
        <f>'[1]Под 6'!A29</f>
        <v>П/ 24</v>
      </c>
      <c r="C49" s="419" t="s">
        <v>314</v>
      </c>
      <c r="D49" s="414">
        <v>99.7</v>
      </c>
      <c r="E49" s="403">
        <f t="shared" si="3"/>
        <v>56.771025396409151</v>
      </c>
      <c r="F49" s="402">
        <v>4.5999999999999996</v>
      </c>
      <c r="G49" s="415">
        <f t="shared" si="4"/>
        <v>261.14671682348205</v>
      </c>
    </row>
    <row r="50" spans="1:7" ht="15" x14ac:dyDescent="0.25">
      <c r="A50" s="400">
        <f t="shared" si="5"/>
        <v>32</v>
      </c>
      <c r="B50" s="412" t="str">
        <f>'[1]Под 6'!A30</f>
        <v>25</v>
      </c>
      <c r="C50" s="419" t="s">
        <v>315</v>
      </c>
      <c r="D50" s="414">
        <f>81</f>
        <v>81</v>
      </c>
      <c r="E50" s="403">
        <f t="shared" si="3"/>
        <v>46.122899268898102</v>
      </c>
      <c r="F50" s="402">
        <v>4.5999999999999996</v>
      </c>
      <c r="G50" s="415">
        <f t="shared" si="4"/>
        <v>212.16533663693124</v>
      </c>
    </row>
    <row r="51" spans="1:7" ht="15" x14ac:dyDescent="0.25">
      <c r="A51" s="400">
        <f t="shared" si="5"/>
        <v>33</v>
      </c>
      <c r="B51" s="412" t="str">
        <f>'[1]Под 6'!A31</f>
        <v>26</v>
      </c>
      <c r="C51" s="421" t="s">
        <v>316</v>
      </c>
      <c r="D51" s="414">
        <v>118.8</v>
      </c>
      <c r="E51" s="403">
        <f t="shared" si="3"/>
        <v>67.646918927717223</v>
      </c>
      <c r="F51" s="402">
        <v>4.5999999999999996</v>
      </c>
      <c r="G51" s="415">
        <f t="shared" si="4"/>
        <v>311.1758270674992</v>
      </c>
    </row>
    <row r="52" spans="1:7" ht="15" x14ac:dyDescent="0.25">
      <c r="A52" s="400">
        <f t="shared" si="5"/>
        <v>34</v>
      </c>
      <c r="B52" s="412" t="str">
        <f>'[1]Под 6'!A32</f>
        <v>27</v>
      </c>
      <c r="C52" s="419" t="s">
        <v>317</v>
      </c>
      <c r="D52" s="414">
        <v>85.3</v>
      </c>
      <c r="E52" s="403">
        <f t="shared" si="3"/>
        <v>48.571398859716147</v>
      </c>
      <c r="F52" s="402">
        <v>4.5999999999999996</v>
      </c>
      <c r="G52" s="415">
        <f t="shared" si="4"/>
        <v>223.42843475469425</v>
      </c>
    </row>
    <row r="53" spans="1:7" ht="15" x14ac:dyDescent="0.25">
      <c r="A53" s="400">
        <f t="shared" si="5"/>
        <v>35</v>
      </c>
      <c r="B53" s="412" t="str">
        <f>'[1]Под 6'!A33</f>
        <v>Л/ 28</v>
      </c>
      <c r="C53" s="419" t="s">
        <v>318</v>
      </c>
      <c r="D53" s="414">
        <v>84</v>
      </c>
      <c r="E53" s="403">
        <f t="shared" si="3"/>
        <v>47.83115479737581</v>
      </c>
      <c r="F53" s="402">
        <v>4.5999999999999996</v>
      </c>
      <c r="G53" s="415">
        <f t="shared" si="4"/>
        <v>220.02331206792871</v>
      </c>
    </row>
    <row r="54" spans="1:7" ht="15" x14ac:dyDescent="0.25">
      <c r="A54" s="400">
        <f t="shared" si="5"/>
        <v>36</v>
      </c>
      <c r="B54" s="412" t="str">
        <f>'[1]Под 6'!A34</f>
        <v>29</v>
      </c>
      <c r="C54" s="419" t="s">
        <v>319</v>
      </c>
      <c r="D54" s="414">
        <v>46.9</v>
      </c>
      <c r="E54" s="403">
        <f t="shared" si="3"/>
        <v>26.705728095201493</v>
      </c>
      <c r="F54" s="402">
        <v>4.5999999999999996</v>
      </c>
      <c r="G54" s="415">
        <f t="shared" si="4"/>
        <v>122.84634923792686</v>
      </c>
    </row>
    <row r="55" spans="1:7" ht="15" x14ac:dyDescent="0.25">
      <c r="A55" s="400">
        <f t="shared" si="5"/>
        <v>37</v>
      </c>
      <c r="B55" s="412" t="str">
        <f>'[1]Под 6'!A35</f>
        <v>30</v>
      </c>
      <c r="C55" s="419" t="s">
        <v>320</v>
      </c>
      <c r="D55" s="414">
        <v>45.1</v>
      </c>
      <c r="E55" s="403">
        <f t="shared" si="3"/>
        <v>25.68077477811487</v>
      </c>
      <c r="F55" s="402">
        <v>4.5999999999999996</v>
      </c>
      <c r="G55" s="415">
        <f t="shared" si="4"/>
        <v>118.13156397932839</v>
      </c>
    </row>
    <row r="56" spans="1:7" ht="15" x14ac:dyDescent="0.25">
      <c r="A56" s="400">
        <f t="shared" si="5"/>
        <v>38</v>
      </c>
      <c r="B56" s="412" t="str">
        <f>'[1]Под 6'!A36</f>
        <v>31</v>
      </c>
      <c r="C56" s="419" t="s">
        <v>321</v>
      </c>
      <c r="D56" s="414">
        <v>110.2</v>
      </c>
      <c r="E56" s="403">
        <f t="shared" si="3"/>
        <v>62.749919746081126</v>
      </c>
      <c r="F56" s="402">
        <v>4.5999999999999996</v>
      </c>
      <c r="G56" s="415">
        <f t="shared" si="4"/>
        <v>288.64963083197318</v>
      </c>
    </row>
    <row r="57" spans="1:7" ht="15" x14ac:dyDescent="0.25">
      <c r="A57" s="400">
        <f t="shared" si="5"/>
        <v>39</v>
      </c>
      <c r="B57" s="412" t="str">
        <f>'[1]Под 6'!A37</f>
        <v>32</v>
      </c>
      <c r="C57" s="419" t="s">
        <v>322</v>
      </c>
      <c r="D57" s="414">
        <v>58.5</v>
      </c>
      <c r="E57" s="403">
        <f t="shared" si="3"/>
        <v>33.310982805315298</v>
      </c>
      <c r="F57" s="402">
        <v>4.5999999999999996</v>
      </c>
      <c r="G57" s="415">
        <f t="shared" si="4"/>
        <v>153.23052090445037</v>
      </c>
    </row>
    <row r="58" spans="1:7" ht="15" x14ac:dyDescent="0.25">
      <c r="A58" s="400">
        <f t="shared" si="5"/>
        <v>40</v>
      </c>
      <c r="B58" s="412" t="str">
        <f>'[1]Под 6'!A38</f>
        <v>П/ 33</v>
      </c>
      <c r="C58" s="419" t="s">
        <v>323</v>
      </c>
      <c r="D58" s="414">
        <v>98.9</v>
      </c>
      <c r="E58" s="403">
        <f t="shared" ref="E58:E89" si="6">$E$4*D58/$A$5</f>
        <v>56.315490588815095</v>
      </c>
      <c r="F58" s="402">
        <v>4.5999999999999996</v>
      </c>
      <c r="G58" s="415">
        <f t="shared" si="4"/>
        <v>259.05125670854943</v>
      </c>
    </row>
    <row r="59" spans="1:7" ht="15" x14ac:dyDescent="0.25">
      <c r="A59" s="400">
        <f t="shared" si="5"/>
        <v>41</v>
      </c>
      <c r="B59" s="412" t="str">
        <f>'[1]Под 6'!A39</f>
        <v>34</v>
      </c>
      <c r="C59" s="419" t="s">
        <v>324</v>
      </c>
      <c r="D59" s="414">
        <v>80.099999999999994</v>
      </c>
      <c r="E59" s="403">
        <f t="shared" si="6"/>
        <v>45.610422610354789</v>
      </c>
      <c r="F59" s="402">
        <v>4.5999999999999996</v>
      </c>
      <c r="G59" s="415">
        <f t="shared" si="4"/>
        <v>209.80794400763202</v>
      </c>
    </row>
    <row r="60" spans="1:7" ht="15" x14ac:dyDescent="0.25">
      <c r="A60" s="400">
        <f t="shared" si="5"/>
        <v>42</v>
      </c>
      <c r="B60" s="412" t="str">
        <f>'[1]Под 6'!A40</f>
        <v>35</v>
      </c>
      <c r="C60" s="419" t="s">
        <v>325</v>
      </c>
      <c r="D60" s="414">
        <v>117.6</v>
      </c>
      <c r="E60" s="403">
        <f t="shared" si="6"/>
        <v>66.963616716326129</v>
      </c>
      <c r="F60" s="402">
        <v>4.5999999999999996</v>
      </c>
      <c r="G60" s="415">
        <f t="shared" si="4"/>
        <v>308.03263689510015</v>
      </c>
    </row>
    <row r="61" spans="1:7" ht="15" x14ac:dyDescent="0.25">
      <c r="A61" s="400">
        <f t="shared" si="5"/>
        <v>43</v>
      </c>
      <c r="B61" s="412" t="str">
        <f>'[1]Под 6'!A41</f>
        <v>36</v>
      </c>
      <c r="C61" s="419" t="s">
        <v>326</v>
      </c>
      <c r="D61" s="414">
        <v>84.7</v>
      </c>
      <c r="E61" s="403">
        <f t="shared" si="6"/>
        <v>48.229747754020615</v>
      </c>
      <c r="F61" s="402">
        <v>4.5999999999999996</v>
      </c>
      <c r="G61" s="415">
        <f t="shared" si="4"/>
        <v>221.85683966849481</v>
      </c>
    </row>
    <row r="62" spans="1:7" ht="15" x14ac:dyDescent="0.25">
      <c r="A62" s="400">
        <f t="shared" si="5"/>
        <v>44</v>
      </c>
      <c r="B62" s="412" t="str">
        <f>'[1]Под 6'!A42</f>
        <v>Л/37</v>
      </c>
      <c r="C62" s="419" t="s">
        <v>327</v>
      </c>
      <c r="D62" s="414">
        <v>83.1</v>
      </c>
      <c r="E62" s="403">
        <f t="shared" si="6"/>
        <v>47.318678138832496</v>
      </c>
      <c r="F62" s="402">
        <v>4.5999999999999996</v>
      </c>
      <c r="G62" s="415">
        <f t="shared" si="4"/>
        <v>217.66591943862946</v>
      </c>
    </row>
    <row r="63" spans="1:7" ht="15" x14ac:dyDescent="0.25">
      <c r="A63" s="400">
        <f t="shared" si="5"/>
        <v>45</v>
      </c>
      <c r="B63" s="412" t="str">
        <f>'[1]Под 6'!A43</f>
        <v>38</v>
      </c>
      <c r="C63" s="422" t="s">
        <v>328</v>
      </c>
      <c r="D63" s="414">
        <v>44.7</v>
      </c>
      <c r="E63" s="403">
        <f t="shared" si="6"/>
        <v>25.453007374317846</v>
      </c>
      <c r="F63" s="402">
        <v>4.5999999999999996</v>
      </c>
      <c r="G63" s="415">
        <f t="shared" si="4"/>
        <v>117.08383392186208</v>
      </c>
    </row>
    <row r="64" spans="1:7" ht="15" x14ac:dyDescent="0.25">
      <c r="A64" s="400">
        <f t="shared" si="5"/>
        <v>46</v>
      </c>
      <c r="B64" s="412" t="str">
        <f>'[1]Под 6'!A44</f>
        <v>39</v>
      </c>
      <c r="C64" s="423" t="s">
        <v>1003</v>
      </c>
      <c r="D64" s="414">
        <v>46.4</v>
      </c>
      <c r="E64" s="403">
        <f t="shared" si="6"/>
        <v>26.421018840455208</v>
      </c>
      <c r="F64" s="402">
        <v>4.5999999999999996</v>
      </c>
      <c r="G64" s="415">
        <f t="shared" si="4"/>
        <v>121.53668666609394</v>
      </c>
    </row>
    <row r="65" spans="1:7" ht="15" x14ac:dyDescent="0.25">
      <c r="A65" s="400">
        <f t="shared" si="5"/>
        <v>47</v>
      </c>
      <c r="B65" s="412" t="str">
        <f>'[1]Под 6'!A45</f>
        <v>40</v>
      </c>
      <c r="C65" s="424" t="s">
        <v>329</v>
      </c>
      <c r="D65" s="414">
        <v>107.1</v>
      </c>
      <c r="E65" s="403">
        <f t="shared" si="6"/>
        <v>60.984722366654154</v>
      </c>
      <c r="F65" s="402">
        <v>4.5999999999999996</v>
      </c>
      <c r="G65" s="415">
        <f t="shared" si="4"/>
        <v>280.52972288660908</v>
      </c>
    </row>
    <row r="66" spans="1:7" ht="15" x14ac:dyDescent="0.25">
      <c r="A66" s="400">
        <f t="shared" si="5"/>
        <v>48</v>
      </c>
      <c r="B66" s="412" t="str">
        <f>'[1]Под 6'!A46</f>
        <v>41</v>
      </c>
      <c r="C66" s="421" t="s">
        <v>330</v>
      </c>
      <c r="D66" s="414">
        <v>57.7</v>
      </c>
      <c r="E66" s="403">
        <f t="shared" si="6"/>
        <v>32.855447997721242</v>
      </c>
      <c r="F66" s="402">
        <v>4.5999999999999996</v>
      </c>
      <c r="G66" s="415">
        <f t="shared" si="4"/>
        <v>151.13506078951769</v>
      </c>
    </row>
    <row r="67" spans="1:7" ht="15" x14ac:dyDescent="0.25">
      <c r="A67" s="400">
        <f t="shared" si="5"/>
        <v>49</v>
      </c>
      <c r="B67" s="412" t="str">
        <f>'[1]Под 6'!A47</f>
        <v>П/42</v>
      </c>
      <c r="C67" s="425" t="s">
        <v>331</v>
      </c>
      <c r="D67" s="414">
        <v>100</v>
      </c>
      <c r="E67" s="403">
        <f t="shared" si="6"/>
        <v>56.941850949256917</v>
      </c>
      <c r="F67" s="402">
        <v>4.5999999999999996</v>
      </c>
      <c r="G67" s="415">
        <f t="shared" si="4"/>
        <v>261.93251436658181</v>
      </c>
    </row>
    <row r="68" spans="1:7" ht="15" x14ac:dyDescent="0.25">
      <c r="A68" s="400">
        <f t="shared" si="5"/>
        <v>50</v>
      </c>
      <c r="B68" s="412">
        <f>'[1]Под 6'!A48</f>
        <v>43</v>
      </c>
      <c r="C68" s="421" t="s">
        <v>332</v>
      </c>
      <c r="D68" s="414">
        <v>78.400000000000006</v>
      </c>
      <c r="E68" s="403">
        <f t="shared" si="6"/>
        <v>44.642411144217427</v>
      </c>
      <c r="F68" s="402">
        <v>4.5999999999999996</v>
      </c>
      <c r="G68" s="415">
        <f t="shared" si="4"/>
        <v>205.35509126340014</v>
      </c>
    </row>
    <row r="69" spans="1:7" ht="15" x14ac:dyDescent="0.25">
      <c r="A69" s="400">
        <f t="shared" si="5"/>
        <v>51</v>
      </c>
      <c r="B69" s="412">
        <f>'[1]Под 6'!A49</f>
        <v>44</v>
      </c>
      <c r="C69" s="419" t="s">
        <v>333</v>
      </c>
      <c r="D69" s="414">
        <v>117.8</v>
      </c>
      <c r="E69" s="403">
        <f t="shared" si="6"/>
        <v>67.077500418224645</v>
      </c>
      <c r="F69" s="402">
        <v>4.5999999999999996</v>
      </c>
      <c r="G69" s="415">
        <f t="shared" si="4"/>
        <v>308.55650192383337</v>
      </c>
    </row>
    <row r="70" spans="1:7" ht="15" x14ac:dyDescent="0.25">
      <c r="A70" s="400">
        <f t="shared" si="5"/>
        <v>52</v>
      </c>
      <c r="B70" s="412">
        <f>'[1]Под 6'!A50</f>
        <v>45</v>
      </c>
      <c r="C70" s="421" t="s">
        <v>334</v>
      </c>
      <c r="D70" s="414">
        <f>85.5</f>
        <v>85.5</v>
      </c>
      <c r="E70" s="403">
        <f t="shared" si="6"/>
        <v>48.685282561614663</v>
      </c>
      <c r="F70" s="402">
        <v>4.5999999999999996</v>
      </c>
      <c r="G70" s="415">
        <f t="shared" si="4"/>
        <v>223.95229978342743</v>
      </c>
    </row>
    <row r="71" spans="1:7" ht="15" x14ac:dyDescent="0.25">
      <c r="A71" s="400">
        <f t="shared" si="5"/>
        <v>53</v>
      </c>
      <c r="B71" s="412" t="str">
        <f>'[1]Под 6'!A51</f>
        <v>Л/ 46</v>
      </c>
      <c r="C71" s="419" t="s">
        <v>335</v>
      </c>
      <c r="D71" s="414">
        <v>84.4</v>
      </c>
      <c r="E71" s="403">
        <f t="shared" si="6"/>
        <v>48.058922201172841</v>
      </c>
      <c r="F71" s="402">
        <v>4.5999999999999996</v>
      </c>
      <c r="G71" s="415">
        <f t="shared" si="4"/>
        <v>221.07104212539505</v>
      </c>
    </row>
    <row r="72" spans="1:7" ht="15" x14ac:dyDescent="0.25">
      <c r="A72" s="400">
        <f t="shared" si="5"/>
        <v>54</v>
      </c>
      <c r="B72" s="412">
        <f>'[1]Под 6'!A52</f>
        <v>47</v>
      </c>
      <c r="C72" s="419" t="s">
        <v>336</v>
      </c>
      <c r="D72" s="414">
        <v>45.5</v>
      </c>
      <c r="E72" s="403">
        <f t="shared" si="6"/>
        <v>25.908542181911898</v>
      </c>
      <c r="F72" s="402">
        <v>4.5999999999999996</v>
      </c>
      <c r="G72" s="415">
        <f t="shared" si="4"/>
        <v>119.17929403679472</v>
      </c>
    </row>
    <row r="73" spans="1:7" ht="15" x14ac:dyDescent="0.25">
      <c r="A73" s="400">
        <f t="shared" si="5"/>
        <v>55</v>
      </c>
      <c r="B73" s="412">
        <f>'[1]Под 6'!A53</f>
        <v>48</v>
      </c>
      <c r="C73" s="419" t="s">
        <v>337</v>
      </c>
      <c r="D73" s="414">
        <v>45.7</v>
      </c>
      <c r="E73" s="403">
        <f t="shared" si="6"/>
        <v>26.022425883810413</v>
      </c>
      <c r="F73" s="402">
        <v>4.5999999999999996</v>
      </c>
      <c r="G73" s="415">
        <f t="shared" si="4"/>
        <v>119.7031590655279</v>
      </c>
    </row>
    <row r="74" spans="1:7" ht="15" x14ac:dyDescent="0.25">
      <c r="A74" s="400">
        <f t="shared" si="5"/>
        <v>56</v>
      </c>
      <c r="B74" s="412">
        <f>'[1]Под 6'!A54</f>
        <v>49</v>
      </c>
      <c r="C74" s="426" t="s">
        <v>338</v>
      </c>
      <c r="D74" s="414">
        <v>107.4</v>
      </c>
      <c r="E74" s="403">
        <f t="shared" si="6"/>
        <v>61.155547919501934</v>
      </c>
      <c r="F74" s="402">
        <v>4.5999999999999996</v>
      </c>
      <c r="G74" s="415">
        <f t="shared" si="4"/>
        <v>281.3155204297089</v>
      </c>
    </row>
    <row r="75" spans="1:7" ht="15" x14ac:dyDescent="0.25">
      <c r="A75" s="400">
        <f t="shared" si="5"/>
        <v>57</v>
      </c>
      <c r="B75" s="412">
        <f>'[1]Под 6'!A55</f>
        <v>50</v>
      </c>
      <c r="C75" s="413" t="s">
        <v>339</v>
      </c>
      <c r="D75" s="414">
        <v>57.6</v>
      </c>
      <c r="E75" s="403">
        <f t="shared" si="6"/>
        <v>32.798506146771985</v>
      </c>
      <c r="F75" s="402">
        <v>4.5999999999999996</v>
      </c>
      <c r="G75" s="415">
        <f t="shared" si="4"/>
        <v>150.87312827515112</v>
      </c>
    </row>
    <row r="76" spans="1:7" ht="15" x14ac:dyDescent="0.25">
      <c r="A76" s="427">
        <f t="shared" si="5"/>
        <v>58</v>
      </c>
      <c r="B76" s="412" t="str">
        <f>'[1]Под 6'!A61</f>
        <v>П/ 51</v>
      </c>
      <c r="C76" s="418" t="s">
        <v>340</v>
      </c>
      <c r="D76" s="414">
        <v>101</v>
      </c>
      <c r="E76" s="403">
        <f t="shared" si="6"/>
        <v>57.511269458749489</v>
      </c>
      <c r="F76" s="402">
        <v>4.5999999999999996</v>
      </c>
      <c r="G76" s="415">
        <f t="shared" si="4"/>
        <v>264.55183951024765</v>
      </c>
    </row>
    <row r="77" spans="1:7" ht="15" x14ac:dyDescent="0.25">
      <c r="A77" s="427">
        <f t="shared" si="5"/>
        <v>59</v>
      </c>
      <c r="B77" s="412" t="str">
        <f>'[1]Под 6'!A62</f>
        <v>52</v>
      </c>
      <c r="C77" s="418" t="s">
        <v>341</v>
      </c>
      <c r="D77" s="414">
        <v>78.7</v>
      </c>
      <c r="E77" s="403">
        <f t="shared" si="6"/>
        <v>44.8132366970652</v>
      </c>
      <c r="F77" s="402">
        <v>4.5999999999999996</v>
      </c>
      <c r="G77" s="415">
        <f t="shared" si="4"/>
        <v>206.1408888064999</v>
      </c>
    </row>
    <row r="78" spans="1:7" ht="15" x14ac:dyDescent="0.25">
      <c r="A78" s="427">
        <f t="shared" si="5"/>
        <v>60</v>
      </c>
      <c r="B78" s="412" t="str">
        <f>'[1]Под 6'!A63</f>
        <v>53</v>
      </c>
      <c r="C78" s="418" t="s">
        <v>342</v>
      </c>
      <c r="D78" s="414">
        <v>117.1</v>
      </c>
      <c r="E78" s="403">
        <f t="shared" si="6"/>
        <v>66.678907461579854</v>
      </c>
      <c r="F78" s="402">
        <v>4.5999999999999996</v>
      </c>
      <c r="G78" s="415">
        <f t="shared" si="4"/>
        <v>306.72297432326729</v>
      </c>
    </row>
    <row r="79" spans="1:7" ht="15" x14ac:dyDescent="0.25">
      <c r="A79" s="427">
        <f t="shared" si="5"/>
        <v>61</v>
      </c>
      <c r="B79" s="412" t="str">
        <f>'[1]Под 6'!A64</f>
        <v>54</v>
      </c>
      <c r="C79" s="418" t="s">
        <v>343</v>
      </c>
      <c r="D79" s="414">
        <v>86.1</v>
      </c>
      <c r="E79" s="403">
        <f t="shared" si="6"/>
        <v>49.026933667310203</v>
      </c>
      <c r="F79" s="402">
        <v>4.5999999999999996</v>
      </c>
      <c r="G79" s="415">
        <f t="shared" si="4"/>
        <v>225.52389486962693</v>
      </c>
    </row>
    <row r="80" spans="1:7" ht="15" x14ac:dyDescent="0.25">
      <c r="A80" s="427">
        <f t="shared" si="5"/>
        <v>62</v>
      </c>
      <c r="B80" s="412" t="str">
        <f>'[1]Под 6'!A65</f>
        <v>Л/ 55</v>
      </c>
      <c r="C80" s="419" t="s">
        <v>344</v>
      </c>
      <c r="D80" s="414">
        <v>83.5</v>
      </c>
      <c r="E80" s="403">
        <f t="shared" si="6"/>
        <v>47.546445542629527</v>
      </c>
      <c r="F80" s="402">
        <v>4.5999999999999996</v>
      </c>
      <c r="G80" s="415">
        <f t="shared" si="4"/>
        <v>218.7136494960958</v>
      </c>
    </row>
    <row r="81" spans="1:7" ht="15" x14ac:dyDescent="0.25">
      <c r="A81" s="427">
        <f t="shared" si="5"/>
        <v>63</v>
      </c>
      <c r="B81" s="412" t="str">
        <f>'[1]Под 6'!A66</f>
        <v>56</v>
      </c>
      <c r="C81" s="419" t="s">
        <v>345</v>
      </c>
      <c r="D81" s="414">
        <v>45.6</v>
      </c>
      <c r="E81" s="403">
        <f t="shared" si="6"/>
        <v>25.965484032861156</v>
      </c>
      <c r="F81" s="402">
        <v>4.5999999999999996</v>
      </c>
      <c r="G81" s="415">
        <f t="shared" si="4"/>
        <v>119.44122655116131</v>
      </c>
    </row>
    <row r="82" spans="1:7" ht="15" x14ac:dyDescent="0.25">
      <c r="A82" s="427">
        <f t="shared" si="5"/>
        <v>64</v>
      </c>
      <c r="B82" s="412" t="str">
        <f>'[1]Под 6'!A67</f>
        <v>57</v>
      </c>
      <c r="C82" s="419" t="s">
        <v>346</v>
      </c>
      <c r="D82" s="414">
        <v>45.3</v>
      </c>
      <c r="E82" s="403">
        <f t="shared" si="6"/>
        <v>25.794658480013382</v>
      </c>
      <c r="F82" s="402">
        <v>4.5999999999999996</v>
      </c>
      <c r="G82" s="415">
        <f t="shared" si="4"/>
        <v>118.65542900806155</v>
      </c>
    </row>
    <row r="83" spans="1:7" ht="15" x14ac:dyDescent="0.25">
      <c r="A83" s="427">
        <f t="shared" si="5"/>
        <v>65</v>
      </c>
      <c r="B83" s="412" t="str">
        <f>'[1]Под 6'!A68</f>
        <v>58</v>
      </c>
      <c r="C83" s="419" t="s">
        <v>347</v>
      </c>
      <c r="D83" s="414">
        <v>107</v>
      </c>
      <c r="E83" s="403">
        <f t="shared" si="6"/>
        <v>60.927780515704903</v>
      </c>
      <c r="F83" s="402">
        <v>4.5999999999999996</v>
      </c>
      <c r="G83" s="415">
        <f t="shared" si="4"/>
        <v>280.26779037224253</v>
      </c>
    </row>
    <row r="84" spans="1:7" ht="15" x14ac:dyDescent="0.25">
      <c r="A84" s="427">
        <f t="shared" si="5"/>
        <v>66</v>
      </c>
      <c r="B84" s="412" t="str">
        <f>'[1]Под 6'!A69</f>
        <v>59</v>
      </c>
      <c r="C84" s="419" t="s">
        <v>348</v>
      </c>
      <c r="D84" s="414">
        <v>59.3</v>
      </c>
      <c r="E84" s="403">
        <f t="shared" si="6"/>
        <v>33.766517612909354</v>
      </c>
      <c r="F84" s="402">
        <v>4.5999999999999996</v>
      </c>
      <c r="G84" s="415">
        <f t="shared" si="4"/>
        <v>155.32598101938302</v>
      </c>
    </row>
    <row r="85" spans="1:7" ht="17.25" customHeight="1" x14ac:dyDescent="0.25">
      <c r="A85" s="427">
        <f t="shared" si="5"/>
        <v>67</v>
      </c>
      <c r="B85" s="412" t="str">
        <f>'[1]Под 6'!A70</f>
        <v>П/60</v>
      </c>
      <c r="C85" s="428" t="s">
        <v>349</v>
      </c>
      <c r="D85" s="414">
        <v>99.9</v>
      </c>
      <c r="E85" s="403">
        <f t="shared" si="6"/>
        <v>56.884909098307666</v>
      </c>
      <c r="F85" s="402">
        <v>4.5999999999999996</v>
      </c>
      <c r="G85" s="415">
        <f t="shared" si="4"/>
        <v>261.67058185221526</v>
      </c>
    </row>
    <row r="86" spans="1:7" ht="15" x14ac:dyDescent="0.25">
      <c r="A86" s="427">
        <f t="shared" si="5"/>
        <v>68</v>
      </c>
      <c r="B86" s="412" t="str">
        <f>'[1]Под 6'!A71</f>
        <v>61</v>
      </c>
      <c r="C86" s="429" t="s">
        <v>350</v>
      </c>
      <c r="D86" s="414">
        <v>79</v>
      </c>
      <c r="E86" s="403">
        <f t="shared" si="6"/>
        <v>44.984062249912967</v>
      </c>
      <c r="F86" s="402">
        <v>4.5999999999999996</v>
      </c>
      <c r="G86" s="415">
        <f t="shared" si="4"/>
        <v>206.92668634959963</v>
      </c>
    </row>
    <row r="87" spans="1:7" ht="15" x14ac:dyDescent="0.25">
      <c r="A87" s="427">
        <f t="shared" si="5"/>
        <v>69</v>
      </c>
      <c r="B87" s="412" t="str">
        <f>'[1]Под 6'!A72</f>
        <v>62</v>
      </c>
      <c r="C87" s="418" t="s">
        <v>351</v>
      </c>
      <c r="D87" s="414">
        <v>117.9</v>
      </c>
      <c r="E87" s="403">
        <f t="shared" si="6"/>
        <v>67.134442269173917</v>
      </c>
      <c r="F87" s="402">
        <v>4.5999999999999996</v>
      </c>
      <c r="G87" s="415">
        <f t="shared" si="4"/>
        <v>308.81843443819997</v>
      </c>
    </row>
    <row r="88" spans="1:7" ht="15" x14ac:dyDescent="0.25">
      <c r="A88" s="427">
        <f t="shared" si="5"/>
        <v>70</v>
      </c>
      <c r="B88" s="412" t="str">
        <f>'[1]Под 6'!A73</f>
        <v>63</v>
      </c>
      <c r="C88" s="429" t="s">
        <v>352</v>
      </c>
      <c r="D88" s="414">
        <v>84</v>
      </c>
      <c r="E88" s="403">
        <f t="shared" si="6"/>
        <v>47.83115479737581</v>
      </c>
      <c r="F88" s="402">
        <v>4.5999999999999996</v>
      </c>
      <c r="G88" s="415">
        <f t="shared" si="4"/>
        <v>220.02331206792871</v>
      </c>
    </row>
    <row r="89" spans="1:7" ht="15" x14ac:dyDescent="0.25">
      <c r="A89" s="427">
        <f t="shared" si="5"/>
        <v>71</v>
      </c>
      <c r="B89" s="412" t="str">
        <f>'[1]Под 6'!A74</f>
        <v>Л/ 64</v>
      </c>
      <c r="C89" s="418" t="s">
        <v>353</v>
      </c>
      <c r="D89" s="414">
        <v>82.7</v>
      </c>
      <c r="E89" s="403">
        <f t="shared" si="6"/>
        <v>47.090910735035472</v>
      </c>
      <c r="F89" s="402">
        <v>4.5999999999999996</v>
      </c>
      <c r="G89" s="415">
        <f t="shared" si="4"/>
        <v>216.61818938116315</v>
      </c>
    </row>
    <row r="90" spans="1:7" ht="15" x14ac:dyDescent="0.25">
      <c r="A90" s="427">
        <f t="shared" si="5"/>
        <v>72</v>
      </c>
      <c r="B90" s="412" t="str">
        <f>'[1]Под 6'!A75</f>
        <v>65</v>
      </c>
      <c r="C90" s="419" t="s">
        <v>354</v>
      </c>
      <c r="D90" s="414">
        <v>44.8</v>
      </c>
      <c r="E90" s="403">
        <f t="shared" ref="E90:E121" si="7">$E$4*D90/$A$5</f>
        <v>25.509949225267096</v>
      </c>
      <c r="F90" s="402">
        <v>4.5999999999999996</v>
      </c>
      <c r="G90" s="415">
        <f t="shared" si="4"/>
        <v>117.34576643622863</v>
      </c>
    </row>
    <row r="91" spans="1:7" ht="15" x14ac:dyDescent="0.25">
      <c r="A91" s="427">
        <f t="shared" si="5"/>
        <v>73</v>
      </c>
      <c r="B91" s="412" t="str">
        <f>'[1]Под 6'!A76</f>
        <v>66</v>
      </c>
      <c r="C91" s="418" t="s">
        <v>355</v>
      </c>
      <c r="D91" s="414">
        <v>45.3</v>
      </c>
      <c r="E91" s="403">
        <f t="shared" si="7"/>
        <v>25.794658480013382</v>
      </c>
      <c r="F91" s="402">
        <v>4.5999999999999996</v>
      </c>
      <c r="G91" s="415">
        <f t="shared" ref="G91:G154" si="8">E91*F91</f>
        <v>118.65542900806155</v>
      </c>
    </row>
    <row r="92" spans="1:7" ht="15" x14ac:dyDescent="0.25">
      <c r="A92" s="427">
        <f t="shared" si="5"/>
        <v>74</v>
      </c>
      <c r="B92" s="412" t="str">
        <f>'[1]Под 6'!A77</f>
        <v>67</v>
      </c>
      <c r="C92" s="419" t="s">
        <v>356</v>
      </c>
      <c r="D92" s="414">
        <v>108.1</v>
      </c>
      <c r="E92" s="403">
        <f t="shared" si="7"/>
        <v>61.554140876146725</v>
      </c>
      <c r="F92" s="402">
        <v>4.5999999999999996</v>
      </c>
      <c r="G92" s="415">
        <f t="shared" si="8"/>
        <v>283.14904803027491</v>
      </c>
    </row>
    <row r="93" spans="1:7" ht="15" x14ac:dyDescent="0.25">
      <c r="A93" s="427">
        <f t="shared" si="5"/>
        <v>75</v>
      </c>
      <c r="B93" s="412" t="str">
        <f>'[1]Под 6'!A78</f>
        <v>68</v>
      </c>
      <c r="C93" s="419" t="s">
        <v>357</v>
      </c>
      <c r="D93" s="414">
        <v>54.7</v>
      </c>
      <c r="E93" s="403">
        <f t="shared" si="7"/>
        <v>31.147192469243535</v>
      </c>
      <c r="F93" s="402">
        <v>4.5999999999999996</v>
      </c>
      <c r="G93" s="415">
        <f t="shared" si="8"/>
        <v>143.27708535852025</v>
      </c>
    </row>
    <row r="94" spans="1:7" ht="15" x14ac:dyDescent="0.25">
      <c r="A94" s="427">
        <f t="shared" ref="A94:A157" si="9">A93+1</f>
        <v>76</v>
      </c>
      <c r="B94" s="412" t="str">
        <f>'[1]Под 6'!A79</f>
        <v>П/69</v>
      </c>
      <c r="C94" s="419" t="s">
        <v>358</v>
      </c>
      <c r="D94" s="414">
        <v>100.3</v>
      </c>
      <c r="E94" s="403">
        <f t="shared" si="7"/>
        <v>57.112676502104684</v>
      </c>
      <c r="F94" s="402">
        <v>4.5999999999999996</v>
      </c>
      <c r="G94" s="415">
        <f t="shared" si="8"/>
        <v>262.71831190968152</v>
      </c>
    </row>
    <row r="95" spans="1:7" ht="15" x14ac:dyDescent="0.25">
      <c r="A95" s="427">
        <f t="shared" si="9"/>
        <v>77</v>
      </c>
      <c r="B95" s="412" t="str">
        <f>'[1]Под 6'!A80</f>
        <v>70</v>
      </c>
      <c r="C95" s="419" t="s">
        <v>359</v>
      </c>
      <c r="D95" s="414">
        <v>79.599999999999994</v>
      </c>
      <c r="E95" s="403">
        <f t="shared" si="7"/>
        <v>45.325713355608499</v>
      </c>
      <c r="F95" s="402">
        <v>4.5999999999999996</v>
      </c>
      <c r="G95" s="415">
        <f t="shared" si="8"/>
        <v>208.49828143579907</v>
      </c>
    </row>
    <row r="96" spans="1:7" ht="15" x14ac:dyDescent="0.25">
      <c r="A96" s="427">
        <f t="shared" si="9"/>
        <v>78</v>
      </c>
      <c r="B96" s="412" t="str">
        <f>'[1]Под 6'!A81</f>
        <v>71</v>
      </c>
      <c r="C96" s="421" t="s">
        <v>360</v>
      </c>
      <c r="D96" s="414">
        <v>203.8</v>
      </c>
      <c r="E96" s="403">
        <f t="shared" si="7"/>
        <v>116.0474922345856</v>
      </c>
      <c r="F96" s="402">
        <v>4.5999999999999996</v>
      </c>
      <c r="G96" s="415">
        <f t="shared" si="8"/>
        <v>533.81846427909375</v>
      </c>
    </row>
    <row r="97" spans="1:7" ht="15" x14ac:dyDescent="0.25">
      <c r="A97" s="427">
        <f t="shared" si="9"/>
        <v>79</v>
      </c>
      <c r="B97" s="412" t="str">
        <f>'[1]Под 6'!A82</f>
        <v>Л/72</v>
      </c>
      <c r="C97" s="419" t="s">
        <v>361</v>
      </c>
      <c r="D97" s="414">
        <v>82.4</v>
      </c>
      <c r="E97" s="403">
        <f t="shared" si="7"/>
        <v>46.920085182187705</v>
      </c>
      <c r="F97" s="402">
        <v>4.5999999999999996</v>
      </c>
      <c r="G97" s="415">
        <f t="shared" si="8"/>
        <v>215.83239183806342</v>
      </c>
    </row>
    <row r="98" spans="1:7" ht="15" x14ac:dyDescent="0.25">
      <c r="A98" s="427">
        <f t="shared" si="9"/>
        <v>80</v>
      </c>
      <c r="B98" s="412" t="str">
        <f>'[1]Под 6'!A83</f>
        <v>73</v>
      </c>
      <c r="C98" s="419" t="s">
        <v>362</v>
      </c>
      <c r="D98" s="414">
        <v>44.3</v>
      </c>
      <c r="E98" s="403">
        <f t="shared" si="7"/>
        <v>25.225239970520814</v>
      </c>
      <c r="F98" s="402">
        <v>4.5999999999999996</v>
      </c>
      <c r="G98" s="415">
        <f t="shared" si="8"/>
        <v>116.03610386439574</v>
      </c>
    </row>
    <row r="99" spans="1:7" ht="15" x14ac:dyDescent="0.25">
      <c r="A99" s="427">
        <f t="shared" si="9"/>
        <v>81</v>
      </c>
      <c r="B99" s="412" t="str">
        <f>'[1]Под 6'!A84</f>
        <v>74</v>
      </c>
      <c r="C99" s="419" t="s">
        <v>363</v>
      </c>
      <c r="D99" s="414">
        <v>45.9</v>
      </c>
      <c r="E99" s="403">
        <f t="shared" si="7"/>
        <v>26.136309585708926</v>
      </c>
      <c r="F99" s="402">
        <v>4.5999999999999996</v>
      </c>
      <c r="G99" s="415">
        <f t="shared" si="8"/>
        <v>120.22702409426105</v>
      </c>
    </row>
    <row r="100" spans="1:7" ht="15" x14ac:dyDescent="0.25">
      <c r="A100" s="427">
        <f t="shared" si="9"/>
        <v>82</v>
      </c>
      <c r="B100" s="412" t="str">
        <f>'[1]Под 6'!A85</f>
        <v>75</v>
      </c>
      <c r="C100" s="419" t="s">
        <v>364</v>
      </c>
      <c r="D100" s="414">
        <v>108.8</v>
      </c>
      <c r="E100" s="403">
        <f t="shared" si="7"/>
        <v>61.952733832791523</v>
      </c>
      <c r="F100" s="402">
        <v>4.5999999999999996</v>
      </c>
      <c r="G100" s="415">
        <f t="shared" si="8"/>
        <v>284.98257563084098</v>
      </c>
    </row>
    <row r="101" spans="1:7" ht="15" x14ac:dyDescent="0.25">
      <c r="A101" s="427">
        <f t="shared" si="9"/>
        <v>83</v>
      </c>
      <c r="B101" s="412" t="str">
        <f>'[1]Под 6'!A86</f>
        <v>76</v>
      </c>
      <c r="C101" s="419" t="s">
        <v>365</v>
      </c>
      <c r="D101" s="414">
        <v>54.9</v>
      </c>
      <c r="E101" s="403">
        <f t="shared" si="7"/>
        <v>31.261076171142047</v>
      </c>
      <c r="F101" s="402">
        <v>4.5999999999999996</v>
      </c>
      <c r="G101" s="415">
        <f t="shared" si="8"/>
        <v>143.80095038725341</v>
      </c>
    </row>
    <row r="102" spans="1:7" ht="15" x14ac:dyDescent="0.25">
      <c r="A102" s="427">
        <f t="shared" si="9"/>
        <v>84</v>
      </c>
      <c r="B102" s="412" t="str">
        <f>'[1]Под 6'!A87</f>
        <v>П/ 77</v>
      </c>
      <c r="C102" s="419" t="s">
        <v>366</v>
      </c>
      <c r="D102" s="414">
        <v>100.4</v>
      </c>
      <c r="E102" s="403">
        <f t="shared" si="7"/>
        <v>57.169618353053949</v>
      </c>
      <c r="F102" s="402">
        <v>4.5999999999999996</v>
      </c>
      <c r="G102" s="415">
        <f t="shared" si="8"/>
        <v>262.98024442404812</v>
      </c>
    </row>
    <row r="103" spans="1:7" ht="15" x14ac:dyDescent="0.25">
      <c r="A103" s="427">
        <f t="shared" si="9"/>
        <v>85</v>
      </c>
      <c r="B103" s="412" t="str">
        <f>'[1]Под 6'!A88</f>
        <v>78</v>
      </c>
      <c r="C103" s="419" t="s">
        <v>367</v>
      </c>
      <c r="D103" s="414">
        <v>80.099999999999994</v>
      </c>
      <c r="E103" s="403">
        <f t="shared" si="7"/>
        <v>45.610422610354789</v>
      </c>
      <c r="F103" s="402">
        <v>4.5999999999999996</v>
      </c>
      <c r="G103" s="415">
        <f t="shared" si="8"/>
        <v>209.80794400763202</v>
      </c>
    </row>
    <row r="104" spans="1:7" ht="15" x14ac:dyDescent="0.25">
      <c r="A104" s="427">
        <f t="shared" si="9"/>
        <v>86</v>
      </c>
      <c r="B104" s="412" t="str">
        <f>'[1]Под 6'!A89</f>
        <v>79</v>
      </c>
      <c r="C104" s="419" t="s">
        <v>368</v>
      </c>
      <c r="D104" s="414">
        <v>118.7</v>
      </c>
      <c r="E104" s="403">
        <f t="shared" si="7"/>
        <v>67.589977076767966</v>
      </c>
      <c r="F104" s="402">
        <v>4.5999999999999996</v>
      </c>
      <c r="G104" s="415">
        <f t="shared" si="8"/>
        <v>310.91389455313259</v>
      </c>
    </row>
    <row r="105" spans="1:7" ht="15" x14ac:dyDescent="0.25">
      <c r="A105" s="427">
        <f t="shared" si="9"/>
        <v>87</v>
      </c>
      <c r="B105" s="412" t="str">
        <f>'[1]Под 6'!A90</f>
        <v>80</v>
      </c>
      <c r="C105" s="419" t="s">
        <v>369</v>
      </c>
      <c r="D105" s="414">
        <v>84.2</v>
      </c>
      <c r="E105" s="403">
        <f t="shared" si="7"/>
        <v>47.945038499274325</v>
      </c>
      <c r="F105" s="402">
        <v>4.5999999999999996</v>
      </c>
      <c r="G105" s="415">
        <f t="shared" si="8"/>
        <v>220.54717709666187</v>
      </c>
    </row>
    <row r="106" spans="1:7" ht="15" x14ac:dyDescent="0.25">
      <c r="A106" s="427">
        <f t="shared" si="9"/>
        <v>88</v>
      </c>
      <c r="B106" s="412" t="str">
        <f>'[1]Под 6'!A91</f>
        <v>Л/ 81</v>
      </c>
      <c r="C106" s="429" t="s">
        <v>370</v>
      </c>
      <c r="D106" s="414">
        <v>84</v>
      </c>
      <c r="E106" s="403">
        <f t="shared" si="7"/>
        <v>47.83115479737581</v>
      </c>
      <c r="F106" s="402">
        <v>4.5999999999999996</v>
      </c>
      <c r="G106" s="415">
        <f t="shared" si="8"/>
        <v>220.02331206792871</v>
      </c>
    </row>
    <row r="107" spans="1:7" ht="15" x14ac:dyDescent="0.25">
      <c r="A107" s="427">
        <f t="shared" si="9"/>
        <v>89</v>
      </c>
      <c r="B107" s="412" t="str">
        <f>'[1]Под 6'!A92</f>
        <v>82</v>
      </c>
      <c r="C107" s="429" t="s">
        <v>371</v>
      </c>
      <c r="D107" s="414">
        <v>43.5</v>
      </c>
      <c r="E107" s="403">
        <f t="shared" si="7"/>
        <v>24.769705162926758</v>
      </c>
      <c r="F107" s="402">
        <v>4.5999999999999996</v>
      </c>
      <c r="G107" s="415">
        <f t="shared" si="8"/>
        <v>113.94064374946308</v>
      </c>
    </row>
    <row r="108" spans="1:7" ht="15" x14ac:dyDescent="0.25">
      <c r="A108" s="427">
        <f t="shared" si="9"/>
        <v>90</v>
      </c>
      <c r="B108" s="412" t="str">
        <f>'[1]Под 6'!A93</f>
        <v>83</v>
      </c>
      <c r="C108" s="417" t="s">
        <v>372</v>
      </c>
      <c r="D108" s="414">
        <v>45</v>
      </c>
      <c r="E108" s="403">
        <f t="shared" si="7"/>
        <v>25.623832927165612</v>
      </c>
      <c r="F108" s="402">
        <v>4.5999999999999996</v>
      </c>
      <c r="G108" s="415">
        <f t="shared" si="8"/>
        <v>117.86963146496181</v>
      </c>
    </row>
    <row r="109" spans="1:7" ht="15" x14ac:dyDescent="0.25">
      <c r="A109" s="427">
        <f t="shared" si="9"/>
        <v>91</v>
      </c>
      <c r="B109" s="412" t="str">
        <f>'[1]Под 6'!A94</f>
        <v>84</v>
      </c>
      <c r="C109" s="429" t="s">
        <v>373</v>
      </c>
      <c r="D109" s="414">
        <v>107.2</v>
      </c>
      <c r="E109" s="403">
        <f t="shared" si="7"/>
        <v>61.041664217603419</v>
      </c>
      <c r="F109" s="402">
        <v>4.5999999999999996</v>
      </c>
      <c r="G109" s="415">
        <f t="shared" si="8"/>
        <v>280.79165540097569</v>
      </c>
    </row>
    <row r="110" spans="1:7" ht="15" x14ac:dyDescent="0.25">
      <c r="A110" s="427">
        <f t="shared" si="9"/>
        <v>92</v>
      </c>
      <c r="B110" s="412" t="str">
        <f>'[1]Под 6'!A95</f>
        <v>85</v>
      </c>
      <c r="C110" s="429" t="s">
        <v>374</v>
      </c>
      <c r="D110" s="414">
        <v>54.7</v>
      </c>
      <c r="E110" s="403">
        <f t="shared" si="7"/>
        <v>31.147192469243535</v>
      </c>
      <c r="F110" s="402">
        <v>4.5999999999999996</v>
      </c>
      <c r="G110" s="415">
        <f t="shared" si="8"/>
        <v>143.27708535852025</v>
      </c>
    </row>
    <row r="111" spans="1:7" ht="15" x14ac:dyDescent="0.25">
      <c r="A111" s="427">
        <f t="shared" si="9"/>
        <v>93</v>
      </c>
      <c r="B111" s="412" t="str">
        <f>'[1]Под 6'!A96</f>
        <v>П/ 86</v>
      </c>
      <c r="C111" s="419" t="s">
        <v>375</v>
      </c>
      <c r="D111" s="414">
        <v>100</v>
      </c>
      <c r="E111" s="403">
        <f t="shared" si="7"/>
        <v>56.941850949256917</v>
      </c>
      <c r="F111" s="402">
        <v>4.5999999999999996</v>
      </c>
      <c r="G111" s="415">
        <f t="shared" si="8"/>
        <v>261.93251436658181</v>
      </c>
    </row>
    <row r="112" spans="1:7" ht="15" x14ac:dyDescent="0.25">
      <c r="A112" s="427">
        <f t="shared" si="9"/>
        <v>94</v>
      </c>
      <c r="B112" s="412" t="str">
        <f>'[1]Под 6'!A97</f>
        <v>87</v>
      </c>
      <c r="C112" s="430" t="s">
        <v>227</v>
      </c>
      <c r="D112" s="414">
        <v>80.2</v>
      </c>
      <c r="E112" s="403">
        <f t="shared" si="7"/>
        <v>45.667364461304054</v>
      </c>
      <c r="F112" s="402">
        <v>4.5999999999999996</v>
      </c>
      <c r="G112" s="415">
        <f t="shared" si="8"/>
        <v>210.06987652199862</v>
      </c>
    </row>
    <row r="113" spans="1:7" ht="15" x14ac:dyDescent="0.25">
      <c r="A113" s="427">
        <f t="shared" si="9"/>
        <v>95</v>
      </c>
      <c r="B113" s="412" t="str">
        <f>'[1]Под 6'!A98</f>
        <v>88</v>
      </c>
      <c r="C113" s="430" t="s">
        <v>376</v>
      </c>
      <c r="D113" s="414">
        <v>117.3</v>
      </c>
      <c r="E113" s="403">
        <f t="shared" si="7"/>
        <v>66.79279116347837</v>
      </c>
      <c r="F113" s="402">
        <v>4.5999999999999996</v>
      </c>
      <c r="G113" s="415">
        <f t="shared" si="8"/>
        <v>307.24683935200045</v>
      </c>
    </row>
    <row r="114" spans="1:7" ht="15" x14ac:dyDescent="0.25">
      <c r="A114" s="427">
        <f t="shared" si="9"/>
        <v>96</v>
      </c>
      <c r="B114" s="412" t="str">
        <f>'[1]Под 6'!A99</f>
        <v>89</v>
      </c>
      <c r="C114" s="429" t="s">
        <v>377</v>
      </c>
      <c r="D114" s="414">
        <f>84.9</f>
        <v>84.9</v>
      </c>
      <c r="E114" s="403">
        <f t="shared" si="7"/>
        <v>48.34363145591913</v>
      </c>
      <c r="F114" s="402">
        <v>4.5999999999999996</v>
      </c>
      <c r="G114" s="415">
        <f t="shared" si="8"/>
        <v>222.38070469722797</v>
      </c>
    </row>
    <row r="115" spans="1:7" ht="15" x14ac:dyDescent="0.25">
      <c r="A115" s="427">
        <f t="shared" si="9"/>
        <v>97</v>
      </c>
      <c r="B115" s="412" t="str">
        <f>'[1]Под 6'!A100</f>
        <v>Л/ 90</v>
      </c>
      <c r="C115" s="429" t="s">
        <v>378</v>
      </c>
      <c r="D115" s="414">
        <v>82.7</v>
      </c>
      <c r="E115" s="403">
        <f t="shared" si="7"/>
        <v>47.090910735035472</v>
      </c>
      <c r="F115" s="402">
        <v>4.5999999999999996</v>
      </c>
      <c r="G115" s="415">
        <f t="shared" si="8"/>
        <v>216.61818938116315</v>
      </c>
    </row>
    <row r="116" spans="1:7" ht="15" x14ac:dyDescent="0.25">
      <c r="A116" s="427">
        <f t="shared" si="9"/>
        <v>98</v>
      </c>
      <c r="B116" s="412" t="str">
        <f>'[1]Под 6'!A101</f>
        <v>91</v>
      </c>
      <c r="C116" s="429" t="s">
        <v>379</v>
      </c>
      <c r="D116" s="414">
        <v>44.8</v>
      </c>
      <c r="E116" s="403">
        <f t="shared" si="7"/>
        <v>25.509949225267096</v>
      </c>
      <c r="F116" s="402">
        <v>4.5999999999999996</v>
      </c>
      <c r="G116" s="415">
        <f t="shared" si="8"/>
        <v>117.34576643622863</v>
      </c>
    </row>
    <row r="117" spans="1:7" ht="15" x14ac:dyDescent="0.25">
      <c r="A117" s="427">
        <f t="shared" si="9"/>
        <v>99</v>
      </c>
      <c r="B117" s="412" t="str">
        <f>'[1]Под 6'!A102</f>
        <v>92/92а</v>
      </c>
      <c r="C117" s="431" t="s">
        <v>380</v>
      </c>
      <c r="D117" s="414">
        <v>163.6</v>
      </c>
      <c r="E117" s="403">
        <f t="shared" si="7"/>
        <v>93.156868152984316</v>
      </c>
      <c r="F117" s="402">
        <v>4.5999999999999996</v>
      </c>
      <c r="G117" s="415">
        <f t="shared" si="8"/>
        <v>428.52159350372784</v>
      </c>
    </row>
    <row r="118" spans="1:7" ht="15" x14ac:dyDescent="0.25">
      <c r="A118" s="427">
        <f t="shared" si="9"/>
        <v>100</v>
      </c>
      <c r="B118" s="412" t="str">
        <f>'[1]Под 6'!A103</f>
        <v>93</v>
      </c>
      <c r="C118" s="431" t="s">
        <v>381</v>
      </c>
      <c r="D118" s="414">
        <v>54.7</v>
      </c>
      <c r="E118" s="403">
        <f t="shared" si="7"/>
        <v>31.147192469243535</v>
      </c>
      <c r="F118" s="402">
        <v>4.5999999999999996</v>
      </c>
      <c r="G118" s="415">
        <f t="shared" si="8"/>
        <v>143.27708535852025</v>
      </c>
    </row>
    <row r="119" spans="1:7" ht="15" x14ac:dyDescent="0.25">
      <c r="A119" s="427">
        <f t="shared" si="9"/>
        <v>101</v>
      </c>
      <c r="B119" s="412" t="str">
        <f>'[1]Под 6'!A104</f>
        <v>П/94</v>
      </c>
      <c r="C119" s="419" t="s">
        <v>382</v>
      </c>
      <c r="D119" s="414">
        <v>100.8</v>
      </c>
      <c r="E119" s="403">
        <f t="shared" si="7"/>
        <v>57.397385756850973</v>
      </c>
      <c r="F119" s="402">
        <v>4.5999999999999996</v>
      </c>
      <c r="G119" s="415">
        <f t="shared" si="8"/>
        <v>264.02797448151443</v>
      </c>
    </row>
    <row r="120" spans="1:7" ht="15" x14ac:dyDescent="0.25">
      <c r="A120" s="427">
        <f t="shared" si="9"/>
        <v>102</v>
      </c>
      <c r="B120" s="412" t="str">
        <f>'[1]Под 6'!A105</f>
        <v>95</v>
      </c>
      <c r="C120" s="419" t="s">
        <v>383</v>
      </c>
      <c r="D120" s="414">
        <v>79.7</v>
      </c>
      <c r="E120" s="403">
        <f t="shared" si="7"/>
        <v>45.382655206557764</v>
      </c>
      <c r="F120" s="402">
        <v>4.5999999999999996</v>
      </c>
      <c r="G120" s="415">
        <f t="shared" si="8"/>
        <v>208.76021395016571</v>
      </c>
    </row>
    <row r="121" spans="1:7" ht="15" x14ac:dyDescent="0.25">
      <c r="A121" s="427">
        <f t="shared" si="9"/>
        <v>103</v>
      </c>
      <c r="B121" s="412" t="str">
        <f>'[1]Под 6'!A106</f>
        <v>96</v>
      </c>
      <c r="C121" s="419" t="s">
        <v>262</v>
      </c>
      <c r="D121" s="414">
        <v>117.9</v>
      </c>
      <c r="E121" s="403">
        <f t="shared" si="7"/>
        <v>67.134442269173917</v>
      </c>
      <c r="F121" s="402">
        <v>4.5999999999999996</v>
      </c>
      <c r="G121" s="415">
        <f t="shared" si="8"/>
        <v>308.81843443819997</v>
      </c>
    </row>
    <row r="122" spans="1:7" ht="15" x14ac:dyDescent="0.25">
      <c r="A122" s="427">
        <f t="shared" si="9"/>
        <v>104</v>
      </c>
      <c r="B122" s="412" t="str">
        <f>'[1]Под 6'!A107</f>
        <v>97</v>
      </c>
      <c r="C122" s="431" t="s">
        <v>384</v>
      </c>
      <c r="D122" s="414">
        <v>85</v>
      </c>
      <c r="E122" s="403">
        <f t="shared" ref="E122:E153" si="10">$E$4*D122/$A$5</f>
        <v>48.400573306868381</v>
      </c>
      <c r="F122" s="402">
        <v>4.5999999999999996</v>
      </c>
      <c r="G122" s="415">
        <f t="shared" si="8"/>
        <v>222.64263721159455</v>
      </c>
    </row>
    <row r="123" spans="1:7" ht="15" x14ac:dyDescent="0.25">
      <c r="A123" s="427">
        <f t="shared" si="9"/>
        <v>105</v>
      </c>
      <c r="B123" s="412" t="str">
        <f>'[1]Под 6'!A108</f>
        <v>Л/ 98</v>
      </c>
      <c r="C123" s="419" t="s">
        <v>385</v>
      </c>
      <c r="D123" s="414">
        <v>82.7</v>
      </c>
      <c r="E123" s="403">
        <f t="shared" si="10"/>
        <v>47.090910735035472</v>
      </c>
      <c r="F123" s="402">
        <v>4.5999999999999996</v>
      </c>
      <c r="G123" s="415">
        <f t="shared" si="8"/>
        <v>216.61818938116315</v>
      </c>
    </row>
    <row r="124" spans="1:7" ht="15" x14ac:dyDescent="0.25">
      <c r="A124" s="427">
        <f t="shared" si="9"/>
        <v>106</v>
      </c>
      <c r="B124" s="412" t="str">
        <f>'[1]Под 6'!A109</f>
        <v>99</v>
      </c>
      <c r="C124" s="429" t="s">
        <v>386</v>
      </c>
      <c r="D124" s="414">
        <v>44.6</v>
      </c>
      <c r="E124" s="403">
        <f t="shared" si="10"/>
        <v>25.396065523368588</v>
      </c>
      <c r="F124" s="402">
        <v>4.5999999999999996</v>
      </c>
      <c r="G124" s="415">
        <f t="shared" si="8"/>
        <v>116.82190140749549</v>
      </c>
    </row>
    <row r="125" spans="1:7" ht="15" x14ac:dyDescent="0.25">
      <c r="A125" s="427">
        <f t="shared" si="9"/>
        <v>107</v>
      </c>
      <c r="B125" s="412" t="str">
        <f>'[1]Под 6'!A110</f>
        <v>100</v>
      </c>
      <c r="C125" s="432" t="s">
        <v>387</v>
      </c>
      <c r="D125" s="414">
        <v>46.5</v>
      </c>
      <c r="E125" s="403">
        <f t="shared" si="10"/>
        <v>26.477960691404466</v>
      </c>
      <c r="F125" s="402">
        <v>4.5999999999999996</v>
      </c>
      <c r="G125" s="415">
        <f t="shared" si="8"/>
        <v>121.79861918046053</v>
      </c>
    </row>
    <row r="126" spans="1:7" ht="15" x14ac:dyDescent="0.25">
      <c r="A126" s="427">
        <f t="shared" si="9"/>
        <v>108</v>
      </c>
      <c r="B126" s="412" t="str">
        <f>'[1]Под 6'!A116</f>
        <v>101</v>
      </c>
      <c r="C126" s="400" t="s">
        <v>388</v>
      </c>
      <c r="D126" s="414">
        <f>107.8</f>
        <v>107.8</v>
      </c>
      <c r="E126" s="403">
        <f t="shared" si="10"/>
        <v>61.383315323298959</v>
      </c>
      <c r="F126" s="402">
        <v>4.5999999999999996</v>
      </c>
      <c r="G126" s="415">
        <f t="shared" si="8"/>
        <v>282.36325048717521</v>
      </c>
    </row>
    <row r="127" spans="1:7" ht="15" x14ac:dyDescent="0.25">
      <c r="A127" s="427">
        <f t="shared" si="9"/>
        <v>109</v>
      </c>
      <c r="B127" s="412" t="str">
        <f>'[1]Под 6'!A117</f>
        <v>102</v>
      </c>
      <c r="C127" s="417" t="s">
        <v>389</v>
      </c>
      <c r="D127" s="414">
        <v>56.3</v>
      </c>
      <c r="E127" s="403">
        <f t="shared" si="10"/>
        <v>32.058262084431639</v>
      </c>
      <c r="F127" s="402">
        <v>4.5999999999999996</v>
      </c>
      <c r="G127" s="415">
        <f t="shared" si="8"/>
        <v>147.46800558838552</v>
      </c>
    </row>
    <row r="128" spans="1:7" ht="15" x14ac:dyDescent="0.25">
      <c r="A128" s="427">
        <f t="shared" si="9"/>
        <v>110</v>
      </c>
      <c r="B128" s="412" t="str">
        <f>'[1]Под 6'!A118</f>
        <v>П/103</v>
      </c>
      <c r="C128" s="418" t="s">
        <v>390</v>
      </c>
      <c r="D128" s="414">
        <v>114.8</v>
      </c>
      <c r="E128" s="403">
        <f t="shared" si="10"/>
        <v>65.369244889746938</v>
      </c>
      <c r="F128" s="402">
        <v>4.5999999999999996</v>
      </c>
      <c r="G128" s="415">
        <f t="shared" si="8"/>
        <v>300.69852649283587</v>
      </c>
    </row>
    <row r="129" spans="1:7" ht="15" x14ac:dyDescent="0.25">
      <c r="A129" s="427">
        <f t="shared" si="9"/>
        <v>111</v>
      </c>
      <c r="B129" s="412" t="str">
        <f>'[1]Под 6'!A119</f>
        <v>104</v>
      </c>
      <c r="C129" s="419" t="s">
        <v>391</v>
      </c>
      <c r="D129" s="414">
        <v>79.599999999999994</v>
      </c>
      <c r="E129" s="403">
        <f t="shared" si="10"/>
        <v>45.325713355608499</v>
      </c>
      <c r="F129" s="402">
        <v>4.5999999999999996</v>
      </c>
      <c r="G129" s="415">
        <f t="shared" si="8"/>
        <v>208.49828143579907</v>
      </c>
    </row>
    <row r="130" spans="1:7" ht="15" x14ac:dyDescent="0.25">
      <c r="A130" s="427">
        <f t="shared" si="9"/>
        <v>112</v>
      </c>
      <c r="B130" s="412" t="str">
        <f>'[1]Под 6'!A120</f>
        <v>105</v>
      </c>
      <c r="C130" s="419" t="s">
        <v>392</v>
      </c>
      <c r="D130" s="414">
        <v>117.9</v>
      </c>
      <c r="E130" s="403">
        <f t="shared" si="10"/>
        <v>67.134442269173917</v>
      </c>
      <c r="F130" s="402">
        <v>4.5999999999999996</v>
      </c>
      <c r="G130" s="415">
        <f t="shared" si="8"/>
        <v>308.81843443819997</v>
      </c>
    </row>
    <row r="131" spans="1:7" ht="15" x14ac:dyDescent="0.25">
      <c r="A131" s="427">
        <f t="shared" si="9"/>
        <v>113</v>
      </c>
      <c r="B131" s="412" t="str">
        <f>'[1]Под 6'!A121</f>
        <v>106</v>
      </c>
      <c r="C131" s="419" t="s">
        <v>393</v>
      </c>
      <c r="D131" s="414">
        <v>84.5</v>
      </c>
      <c r="E131" s="403">
        <f t="shared" si="10"/>
        <v>48.115864052122099</v>
      </c>
      <c r="F131" s="402">
        <v>4.5999999999999996</v>
      </c>
      <c r="G131" s="415">
        <f t="shared" si="8"/>
        <v>221.33297463976163</v>
      </c>
    </row>
    <row r="132" spans="1:7" ht="15" x14ac:dyDescent="0.25">
      <c r="A132" s="427">
        <f t="shared" si="9"/>
        <v>114</v>
      </c>
      <c r="B132" s="412" t="str">
        <f>'[1]Под 6'!A122</f>
        <v>Л/107</v>
      </c>
      <c r="C132" s="426" t="s">
        <v>394</v>
      </c>
      <c r="D132" s="414">
        <v>82.1</v>
      </c>
      <c r="E132" s="403">
        <f t="shared" si="10"/>
        <v>46.749259629339925</v>
      </c>
      <c r="F132" s="402">
        <v>4.5999999999999996</v>
      </c>
      <c r="G132" s="415">
        <f t="shared" si="8"/>
        <v>215.04659429496363</v>
      </c>
    </row>
    <row r="133" spans="1:7" ht="15" x14ac:dyDescent="0.25">
      <c r="A133" s="427">
        <f t="shared" si="9"/>
        <v>115</v>
      </c>
      <c r="B133" s="412" t="str">
        <f>'[1]Под 6'!A123</f>
        <v>108</v>
      </c>
      <c r="C133" s="419" t="s">
        <v>395</v>
      </c>
      <c r="D133" s="414">
        <v>44.3</v>
      </c>
      <c r="E133" s="403">
        <f t="shared" si="10"/>
        <v>25.225239970520814</v>
      </c>
      <c r="F133" s="402">
        <v>4.5999999999999996</v>
      </c>
      <c r="G133" s="415">
        <f t="shared" si="8"/>
        <v>116.03610386439574</v>
      </c>
    </row>
    <row r="134" spans="1:7" ht="15" x14ac:dyDescent="0.25">
      <c r="A134" s="427">
        <f t="shared" si="9"/>
        <v>116</v>
      </c>
      <c r="B134" s="412" t="str">
        <f>'[1]Под 6'!A124</f>
        <v xml:space="preserve">109                          </v>
      </c>
      <c r="C134" s="418" t="s">
        <v>396</v>
      </c>
      <c r="D134" s="414">
        <v>45.3</v>
      </c>
      <c r="E134" s="403">
        <f t="shared" si="10"/>
        <v>25.794658480013382</v>
      </c>
      <c r="F134" s="402">
        <v>4.5999999999999996</v>
      </c>
      <c r="G134" s="415">
        <f t="shared" si="8"/>
        <v>118.65542900806155</v>
      </c>
    </row>
    <row r="135" spans="1:7" ht="15" x14ac:dyDescent="0.25">
      <c r="A135" s="427">
        <f t="shared" si="9"/>
        <v>117</v>
      </c>
      <c r="B135" s="412" t="str">
        <f>'[1]Под 6'!A125</f>
        <v>110</v>
      </c>
      <c r="C135" s="418" t="s">
        <v>397</v>
      </c>
      <c r="D135" s="414">
        <v>106</v>
      </c>
      <c r="E135" s="403">
        <f t="shared" si="10"/>
        <v>60.358362006212332</v>
      </c>
      <c r="F135" s="402">
        <v>4.5999999999999996</v>
      </c>
      <c r="G135" s="415">
        <f t="shared" si="8"/>
        <v>277.6484652285767</v>
      </c>
    </row>
    <row r="136" spans="1:7" ht="15" x14ac:dyDescent="0.25">
      <c r="A136" s="427">
        <f t="shared" si="9"/>
        <v>118</v>
      </c>
      <c r="B136" s="412" t="str">
        <f>'[1]Под 6'!A126</f>
        <v>111</v>
      </c>
      <c r="C136" s="419" t="s">
        <v>398</v>
      </c>
      <c r="D136" s="414">
        <v>55.6</v>
      </c>
      <c r="E136" s="403">
        <f t="shared" si="10"/>
        <v>31.659669127786849</v>
      </c>
      <c r="F136" s="402">
        <v>4.5999999999999996</v>
      </c>
      <c r="G136" s="415">
        <f t="shared" si="8"/>
        <v>145.63447798781948</v>
      </c>
    </row>
    <row r="137" spans="1:7" ht="15" x14ac:dyDescent="0.25">
      <c r="A137" s="427">
        <f t="shared" si="9"/>
        <v>119</v>
      </c>
      <c r="B137" s="412" t="str">
        <f>'[1]Под 6'!A127</f>
        <v>П/112</v>
      </c>
      <c r="C137" s="419" t="s">
        <v>399</v>
      </c>
      <c r="D137" s="414">
        <v>100.4</v>
      </c>
      <c r="E137" s="403">
        <f t="shared" si="10"/>
        <v>57.169618353053949</v>
      </c>
      <c r="F137" s="402">
        <v>4.5999999999999996</v>
      </c>
      <c r="G137" s="415">
        <f t="shared" si="8"/>
        <v>262.98024442404812</v>
      </c>
    </row>
    <row r="138" spans="1:7" ht="15" x14ac:dyDescent="0.25">
      <c r="A138" s="427">
        <f t="shared" si="9"/>
        <v>120</v>
      </c>
      <c r="B138" s="412" t="str">
        <f>'[1]Под 6'!A128</f>
        <v>113</v>
      </c>
      <c r="C138" s="419" t="s">
        <v>400</v>
      </c>
      <c r="D138" s="414">
        <v>79.5</v>
      </c>
      <c r="E138" s="403">
        <f t="shared" si="10"/>
        <v>45.268771504659249</v>
      </c>
      <c r="F138" s="402">
        <v>4.5999999999999996</v>
      </c>
      <c r="G138" s="415">
        <f t="shared" si="8"/>
        <v>208.23634892143252</v>
      </c>
    </row>
    <row r="139" spans="1:7" ht="15" x14ac:dyDescent="0.25">
      <c r="A139" s="427">
        <f t="shared" si="9"/>
        <v>121</v>
      </c>
      <c r="B139" s="412" t="str">
        <f>'[1]Под 6'!A129</f>
        <v>114</v>
      </c>
      <c r="C139" s="400" t="s">
        <v>401</v>
      </c>
      <c r="D139" s="414">
        <v>115.8</v>
      </c>
      <c r="E139" s="403">
        <f t="shared" si="10"/>
        <v>65.938663399239516</v>
      </c>
      <c r="F139" s="402">
        <v>4.5999999999999996</v>
      </c>
      <c r="G139" s="415">
        <f t="shared" si="8"/>
        <v>303.31785163650176</v>
      </c>
    </row>
    <row r="140" spans="1:7" ht="15" x14ac:dyDescent="0.25">
      <c r="A140" s="427">
        <f t="shared" si="9"/>
        <v>122</v>
      </c>
      <c r="B140" s="412" t="str">
        <f>'[1]Под 6'!A130</f>
        <v>115</v>
      </c>
      <c r="C140" s="400" t="s">
        <v>402</v>
      </c>
      <c r="D140" s="414">
        <v>84.1</v>
      </c>
      <c r="E140" s="403">
        <f t="shared" si="10"/>
        <v>47.888096648325067</v>
      </c>
      <c r="F140" s="402">
        <v>4.5999999999999996</v>
      </c>
      <c r="G140" s="415">
        <f t="shared" si="8"/>
        <v>220.28524458229529</v>
      </c>
    </row>
    <row r="141" spans="1:7" ht="15" x14ac:dyDescent="0.25">
      <c r="A141" s="427">
        <f t="shared" si="9"/>
        <v>123</v>
      </c>
      <c r="B141" s="412" t="str">
        <f>'[1]Под 6'!A131</f>
        <v>Л/116</v>
      </c>
      <c r="C141" s="400" t="s">
        <v>403</v>
      </c>
      <c r="D141" s="414">
        <v>82.5</v>
      </c>
      <c r="E141" s="403">
        <f t="shared" si="10"/>
        <v>46.977027033136956</v>
      </c>
      <c r="F141" s="402">
        <v>4.5999999999999996</v>
      </c>
      <c r="G141" s="415">
        <f t="shared" si="8"/>
        <v>216.09432435242999</v>
      </c>
    </row>
    <row r="142" spans="1:7" ht="15" x14ac:dyDescent="0.25">
      <c r="A142" s="427">
        <f t="shared" si="9"/>
        <v>124</v>
      </c>
      <c r="B142" s="412" t="str">
        <f>'[1]Под 6'!A132</f>
        <v>117</v>
      </c>
      <c r="C142" s="400" t="s">
        <v>404</v>
      </c>
      <c r="D142" s="414">
        <v>44.4</v>
      </c>
      <c r="E142" s="403">
        <f t="shared" si="10"/>
        <v>25.282181821470072</v>
      </c>
      <c r="F142" s="402">
        <v>4.5999999999999996</v>
      </c>
      <c r="G142" s="415">
        <f t="shared" si="8"/>
        <v>116.29803637876232</v>
      </c>
    </row>
    <row r="143" spans="1:7" ht="15" x14ac:dyDescent="0.25">
      <c r="A143" s="427">
        <f t="shared" si="9"/>
        <v>125</v>
      </c>
      <c r="B143" s="412" t="str">
        <f>'[1]Под 6'!A133</f>
        <v>118</v>
      </c>
      <c r="C143" s="400" t="s">
        <v>405</v>
      </c>
      <c r="D143" s="414">
        <v>45.5</v>
      </c>
      <c r="E143" s="403">
        <f t="shared" si="10"/>
        <v>25.908542181911898</v>
      </c>
      <c r="F143" s="402">
        <v>4.5999999999999996</v>
      </c>
      <c r="G143" s="415">
        <f t="shared" si="8"/>
        <v>119.17929403679472</v>
      </c>
    </row>
    <row r="144" spans="1:7" ht="15" x14ac:dyDescent="0.25">
      <c r="A144" s="427">
        <f t="shared" si="9"/>
        <v>126</v>
      </c>
      <c r="B144" s="412" t="str">
        <f>'[1]Под 6'!A134</f>
        <v>119</v>
      </c>
      <c r="C144" s="400" t="s">
        <v>406</v>
      </c>
      <c r="D144" s="414">
        <v>107.4</v>
      </c>
      <c r="E144" s="403">
        <f t="shared" si="10"/>
        <v>61.155547919501934</v>
      </c>
      <c r="F144" s="402">
        <v>4.5999999999999996</v>
      </c>
      <c r="G144" s="415">
        <f t="shared" si="8"/>
        <v>281.3155204297089</v>
      </c>
    </row>
    <row r="145" spans="1:7" ht="15" x14ac:dyDescent="0.25">
      <c r="A145" s="427">
        <f t="shared" si="9"/>
        <v>127</v>
      </c>
      <c r="B145" s="412" t="str">
        <f>'[1]Под 6'!A135</f>
        <v>120</v>
      </c>
      <c r="C145" s="400" t="s">
        <v>407</v>
      </c>
      <c r="D145" s="414">
        <v>53.2</v>
      </c>
      <c r="E145" s="403">
        <f t="shared" si="10"/>
        <v>30.293064705004682</v>
      </c>
      <c r="F145" s="402">
        <v>4.5999999999999996</v>
      </c>
      <c r="G145" s="415">
        <f t="shared" si="8"/>
        <v>139.34809764302153</v>
      </c>
    </row>
    <row r="146" spans="1:7" ht="15" x14ac:dyDescent="0.25">
      <c r="A146" s="427">
        <f t="shared" si="9"/>
        <v>128</v>
      </c>
      <c r="B146" s="412" t="str">
        <f>'[1]Под 6'!A136</f>
        <v>П/121</v>
      </c>
      <c r="C146" s="400" t="s">
        <v>408</v>
      </c>
      <c r="D146" s="414">
        <v>100</v>
      </c>
      <c r="E146" s="403">
        <f t="shared" si="10"/>
        <v>56.941850949256917</v>
      </c>
      <c r="F146" s="402">
        <v>4.5999999999999996</v>
      </c>
      <c r="G146" s="415">
        <f t="shared" si="8"/>
        <v>261.93251436658181</v>
      </c>
    </row>
    <row r="147" spans="1:7" ht="15" x14ac:dyDescent="0.25">
      <c r="A147" s="427">
        <f t="shared" si="9"/>
        <v>129</v>
      </c>
      <c r="B147" s="412" t="str">
        <f>'[1]Под 6'!A137</f>
        <v>122</v>
      </c>
      <c r="C147" s="400" t="s">
        <v>409</v>
      </c>
      <c r="D147" s="414">
        <v>90.7</v>
      </c>
      <c r="E147" s="403">
        <f t="shared" si="10"/>
        <v>51.646258810976029</v>
      </c>
      <c r="F147" s="402">
        <v>4.5999999999999996</v>
      </c>
      <c r="G147" s="415">
        <f t="shared" si="8"/>
        <v>237.57279053048973</v>
      </c>
    </row>
    <row r="148" spans="1:7" ht="15" x14ac:dyDescent="0.25">
      <c r="A148" s="427">
        <f t="shared" si="9"/>
        <v>130</v>
      </c>
      <c r="B148" s="412" t="str">
        <f>'[1]Под 6'!A138</f>
        <v>123</v>
      </c>
      <c r="C148" s="417" t="s">
        <v>410</v>
      </c>
      <c r="D148" s="414">
        <v>116.6</v>
      </c>
      <c r="E148" s="403">
        <f t="shared" si="10"/>
        <v>66.394198206833565</v>
      </c>
      <c r="F148" s="402">
        <v>4.5999999999999996</v>
      </c>
      <c r="G148" s="415">
        <f t="shared" si="8"/>
        <v>305.41331175143438</v>
      </c>
    </row>
    <row r="149" spans="1:7" ht="15" x14ac:dyDescent="0.25">
      <c r="A149" s="427">
        <f t="shared" si="9"/>
        <v>131</v>
      </c>
      <c r="B149" s="412" t="str">
        <f>'[1]Под 6'!A139</f>
        <v>124</v>
      </c>
      <c r="C149" s="418" t="s">
        <v>411</v>
      </c>
      <c r="D149" s="414">
        <v>84.2</v>
      </c>
      <c r="E149" s="403">
        <f t="shared" si="10"/>
        <v>47.945038499274325</v>
      </c>
      <c r="F149" s="402">
        <v>4.5999999999999996</v>
      </c>
      <c r="G149" s="415">
        <f t="shared" si="8"/>
        <v>220.54717709666187</v>
      </c>
    </row>
    <row r="150" spans="1:7" ht="15" x14ac:dyDescent="0.25">
      <c r="A150" s="427">
        <f t="shared" si="9"/>
        <v>132</v>
      </c>
      <c r="B150" s="412" t="str">
        <f>'[1]Под 6'!A140</f>
        <v>Л/125</v>
      </c>
      <c r="C150" s="419" t="s">
        <v>412</v>
      </c>
      <c r="D150" s="414">
        <f>81.7</f>
        <v>81.7</v>
      </c>
      <c r="E150" s="403">
        <f t="shared" si="10"/>
        <v>46.521492225542907</v>
      </c>
      <c r="F150" s="402">
        <v>4.5999999999999996</v>
      </c>
      <c r="G150" s="415">
        <f t="shared" si="8"/>
        <v>213.99886423749734</v>
      </c>
    </row>
    <row r="151" spans="1:7" ht="15" x14ac:dyDescent="0.25">
      <c r="A151" s="427">
        <f t="shared" si="9"/>
        <v>133</v>
      </c>
      <c r="B151" s="412" t="str">
        <f>'[1]Под 6'!A141</f>
        <v>126</v>
      </c>
      <c r="C151" s="419" t="s">
        <v>413</v>
      </c>
      <c r="D151" s="414">
        <v>44.5</v>
      </c>
      <c r="E151" s="403">
        <f t="shared" si="10"/>
        <v>25.33912367241933</v>
      </c>
      <c r="F151" s="402">
        <v>4.5999999999999996</v>
      </c>
      <c r="G151" s="415">
        <f t="shared" si="8"/>
        <v>116.55996889312891</v>
      </c>
    </row>
    <row r="152" spans="1:7" ht="15" x14ac:dyDescent="0.25">
      <c r="A152" s="427">
        <f t="shared" si="9"/>
        <v>134</v>
      </c>
      <c r="B152" s="412" t="str">
        <f>'[1]Под 6'!A142</f>
        <v>127</v>
      </c>
      <c r="C152" s="419" t="s">
        <v>414</v>
      </c>
      <c r="D152" s="414">
        <v>46</v>
      </c>
      <c r="E152" s="403">
        <f t="shared" si="10"/>
        <v>26.193251436658183</v>
      </c>
      <c r="F152" s="402">
        <v>4.5999999999999996</v>
      </c>
      <c r="G152" s="415">
        <f t="shared" si="8"/>
        <v>120.48895660862763</v>
      </c>
    </row>
    <row r="153" spans="1:7" ht="15" x14ac:dyDescent="0.25">
      <c r="A153" s="427">
        <f t="shared" si="9"/>
        <v>135</v>
      </c>
      <c r="B153" s="412" t="str">
        <f>'[1]Под 6'!A143</f>
        <v>128</v>
      </c>
      <c r="C153" s="426" t="s">
        <v>415</v>
      </c>
      <c r="D153" s="414">
        <f>107.7</f>
        <v>107.7</v>
      </c>
      <c r="E153" s="403">
        <f t="shared" si="10"/>
        <v>61.326373472349701</v>
      </c>
      <c r="F153" s="402">
        <v>4.5999999999999996</v>
      </c>
      <c r="G153" s="415">
        <f t="shared" si="8"/>
        <v>282.1013179728086</v>
      </c>
    </row>
    <row r="154" spans="1:7" ht="15" x14ac:dyDescent="0.25">
      <c r="A154" s="427">
        <f t="shared" si="9"/>
        <v>136</v>
      </c>
      <c r="B154" s="412" t="str">
        <f>'[1]Под 6'!A144</f>
        <v>129</v>
      </c>
      <c r="C154" s="419" t="s">
        <v>416</v>
      </c>
      <c r="D154" s="414">
        <v>54.1</v>
      </c>
      <c r="E154" s="403">
        <f t="shared" ref="E154:E185" si="11">$E$4*D154/$A$5</f>
        <v>30.805541363547995</v>
      </c>
      <c r="F154" s="402">
        <v>4.5999999999999996</v>
      </c>
      <c r="G154" s="415">
        <f t="shared" si="8"/>
        <v>141.70549027232076</v>
      </c>
    </row>
    <row r="155" spans="1:7" ht="15" x14ac:dyDescent="0.25">
      <c r="A155" s="427">
        <f t="shared" si="9"/>
        <v>137</v>
      </c>
      <c r="B155" s="412" t="str">
        <f>'[1]Под 6'!A145</f>
        <v>П/130</v>
      </c>
      <c r="C155" s="418" t="s">
        <v>417</v>
      </c>
      <c r="D155" s="414">
        <v>102</v>
      </c>
      <c r="E155" s="403">
        <f t="shared" si="11"/>
        <v>58.08068796824206</v>
      </c>
      <c r="F155" s="402">
        <v>4.5999999999999996</v>
      </c>
      <c r="G155" s="415">
        <f t="shared" ref="G155:G218" si="12">E155*F155</f>
        <v>267.17116465391348</v>
      </c>
    </row>
    <row r="156" spans="1:7" ht="15" x14ac:dyDescent="0.25">
      <c r="A156" s="427">
        <f t="shared" si="9"/>
        <v>138</v>
      </c>
      <c r="B156" s="412" t="str">
        <f>'[1]Под 6'!A146</f>
        <v>131</v>
      </c>
      <c r="C156" s="418" t="s">
        <v>418</v>
      </c>
      <c r="D156" s="414">
        <v>79.2</v>
      </c>
      <c r="E156" s="403">
        <f t="shared" si="11"/>
        <v>45.097945951811482</v>
      </c>
      <c r="F156" s="402">
        <v>4.5999999999999996</v>
      </c>
      <c r="G156" s="415">
        <f t="shared" si="12"/>
        <v>207.45055137833279</v>
      </c>
    </row>
    <row r="157" spans="1:7" ht="15" x14ac:dyDescent="0.25">
      <c r="A157" s="427">
        <f t="shared" si="9"/>
        <v>139</v>
      </c>
      <c r="B157" s="412" t="str">
        <f>'[1]Под 6'!A147</f>
        <v>132</v>
      </c>
      <c r="C157" s="419" t="s">
        <v>419</v>
      </c>
      <c r="D157" s="414">
        <v>116.8</v>
      </c>
      <c r="E157" s="403">
        <f t="shared" si="11"/>
        <v>66.50808190873208</v>
      </c>
      <c r="F157" s="402">
        <v>4.5999999999999996</v>
      </c>
      <c r="G157" s="415">
        <f t="shared" si="12"/>
        <v>305.93717678016753</v>
      </c>
    </row>
    <row r="158" spans="1:7" ht="15" x14ac:dyDescent="0.25">
      <c r="A158" s="427">
        <f t="shared" ref="A158:A221" si="13">A157+1</f>
        <v>140</v>
      </c>
      <c r="B158" s="412" t="str">
        <f>'[1]Под 6'!A148</f>
        <v>133</v>
      </c>
      <c r="C158" s="419" t="s">
        <v>420</v>
      </c>
      <c r="D158" s="414">
        <v>83.7</v>
      </c>
      <c r="E158" s="403">
        <f t="shared" si="11"/>
        <v>47.660329244528043</v>
      </c>
      <c r="F158" s="402">
        <v>4.5999999999999996</v>
      </c>
      <c r="G158" s="415">
        <f t="shared" si="12"/>
        <v>219.23751452482898</v>
      </c>
    </row>
    <row r="159" spans="1:7" ht="15" x14ac:dyDescent="0.25">
      <c r="A159" s="427">
        <f t="shared" si="13"/>
        <v>141</v>
      </c>
      <c r="B159" s="412" t="str">
        <f>'[1]Под 6'!A149</f>
        <v>Л/134</v>
      </c>
      <c r="C159" s="419" t="s">
        <v>421</v>
      </c>
      <c r="D159" s="414">
        <v>81.7</v>
      </c>
      <c r="E159" s="403">
        <f t="shared" si="11"/>
        <v>46.521492225542907</v>
      </c>
      <c r="F159" s="402">
        <v>4.5999999999999996</v>
      </c>
      <c r="G159" s="415">
        <f t="shared" si="12"/>
        <v>213.99886423749734</v>
      </c>
    </row>
    <row r="160" spans="1:7" ht="15" x14ac:dyDescent="0.25">
      <c r="A160" s="427">
        <f t="shared" si="13"/>
        <v>142</v>
      </c>
      <c r="B160" s="412" t="str">
        <f>'[1]Под 6'!A150</f>
        <v>135</v>
      </c>
      <c r="C160" s="400" t="s">
        <v>422</v>
      </c>
      <c r="D160" s="414">
        <v>44.7</v>
      </c>
      <c r="E160" s="403">
        <f t="shared" si="11"/>
        <v>25.453007374317846</v>
      </c>
      <c r="F160" s="402">
        <v>4.5999999999999996</v>
      </c>
      <c r="G160" s="415">
        <f t="shared" si="12"/>
        <v>117.08383392186208</v>
      </c>
    </row>
    <row r="161" spans="1:7" ht="15" x14ac:dyDescent="0.25">
      <c r="A161" s="427">
        <f t="shared" si="13"/>
        <v>143</v>
      </c>
      <c r="B161" s="412" t="str">
        <f>'[1]Под 6'!A151</f>
        <v>136</v>
      </c>
      <c r="C161" s="400" t="s">
        <v>423</v>
      </c>
      <c r="D161" s="414">
        <v>46.2</v>
      </c>
      <c r="E161" s="403">
        <f t="shared" si="11"/>
        <v>26.307135138556699</v>
      </c>
      <c r="F161" s="402">
        <v>4.5999999999999996</v>
      </c>
      <c r="G161" s="415">
        <f t="shared" si="12"/>
        <v>121.0128216373608</v>
      </c>
    </row>
    <row r="162" spans="1:7" ht="15" x14ac:dyDescent="0.25">
      <c r="A162" s="427">
        <f t="shared" si="13"/>
        <v>144</v>
      </c>
      <c r="B162" s="412" t="str">
        <f>'[1]Под 6'!A152</f>
        <v>137</v>
      </c>
      <c r="C162" s="400" t="s">
        <v>424</v>
      </c>
      <c r="D162" s="414">
        <v>107.1</v>
      </c>
      <c r="E162" s="403">
        <f t="shared" si="11"/>
        <v>60.984722366654154</v>
      </c>
      <c r="F162" s="402">
        <v>4.5999999999999996</v>
      </c>
      <c r="G162" s="415">
        <f t="shared" si="12"/>
        <v>280.52972288660908</v>
      </c>
    </row>
    <row r="163" spans="1:7" ht="15" x14ac:dyDescent="0.25">
      <c r="A163" s="427">
        <f t="shared" si="13"/>
        <v>145</v>
      </c>
      <c r="B163" s="412" t="str">
        <f>'[1]Под 6'!A153</f>
        <v>138</v>
      </c>
      <c r="C163" s="400" t="s">
        <v>425</v>
      </c>
      <c r="D163" s="414">
        <v>53.2</v>
      </c>
      <c r="E163" s="403">
        <f t="shared" si="11"/>
        <v>30.293064705004682</v>
      </c>
      <c r="F163" s="402">
        <v>4.5999999999999996</v>
      </c>
      <c r="G163" s="415">
        <f t="shared" si="12"/>
        <v>139.34809764302153</v>
      </c>
    </row>
    <row r="164" spans="1:7" ht="15" x14ac:dyDescent="0.25">
      <c r="A164" s="427">
        <f t="shared" si="13"/>
        <v>146</v>
      </c>
      <c r="B164" s="412" t="str">
        <f>'[1]Под 6'!A154</f>
        <v>П/139</v>
      </c>
      <c r="C164" s="400" t="s">
        <v>426</v>
      </c>
      <c r="D164" s="414">
        <v>116</v>
      </c>
      <c r="E164" s="403">
        <f t="shared" si="11"/>
        <v>66.052547101138032</v>
      </c>
      <c r="F164" s="402">
        <v>4.5999999999999996</v>
      </c>
      <c r="G164" s="415">
        <f t="shared" si="12"/>
        <v>303.84171666523491</v>
      </c>
    </row>
    <row r="165" spans="1:7" ht="15" x14ac:dyDescent="0.25">
      <c r="A165" s="427">
        <f t="shared" si="13"/>
        <v>147</v>
      </c>
      <c r="B165" s="412" t="str">
        <f>'[1]Под 6'!A155</f>
        <v>140</v>
      </c>
      <c r="C165" s="400" t="s">
        <v>427</v>
      </c>
      <c r="D165" s="414">
        <v>90.4</v>
      </c>
      <c r="E165" s="403">
        <f t="shared" si="11"/>
        <v>51.475433258128255</v>
      </c>
      <c r="F165" s="402">
        <v>4.5999999999999996</v>
      </c>
      <c r="G165" s="415">
        <f t="shared" si="12"/>
        <v>236.78699298738997</v>
      </c>
    </row>
    <row r="166" spans="1:7" ht="15" x14ac:dyDescent="0.25">
      <c r="A166" s="427">
        <f t="shared" si="13"/>
        <v>148</v>
      </c>
      <c r="B166" s="412" t="str">
        <f>'[1]Под 6'!A156</f>
        <v>141</v>
      </c>
      <c r="C166" s="400" t="s">
        <v>428</v>
      </c>
      <c r="D166" s="414">
        <v>119.7</v>
      </c>
      <c r="E166" s="403">
        <f t="shared" si="11"/>
        <v>68.15939558626053</v>
      </c>
      <c r="F166" s="402">
        <v>4.5999999999999996</v>
      </c>
      <c r="G166" s="415">
        <f t="shared" si="12"/>
        <v>313.53321969679843</v>
      </c>
    </row>
    <row r="167" spans="1:7" ht="15" x14ac:dyDescent="0.25">
      <c r="A167" s="427">
        <f t="shared" si="13"/>
        <v>149</v>
      </c>
      <c r="B167" s="412" t="str">
        <f>'[1]Под 6'!A157</f>
        <v>142</v>
      </c>
      <c r="C167" s="400" t="s">
        <v>429</v>
      </c>
      <c r="D167" s="414">
        <f>85</f>
        <v>85</v>
      </c>
      <c r="E167" s="403">
        <f t="shared" si="11"/>
        <v>48.400573306868381</v>
      </c>
      <c r="F167" s="402">
        <v>4.5999999999999996</v>
      </c>
      <c r="G167" s="415">
        <f t="shared" si="12"/>
        <v>222.64263721159455</v>
      </c>
    </row>
    <row r="168" spans="1:7" ht="15" x14ac:dyDescent="0.25">
      <c r="A168" s="427">
        <f t="shared" si="13"/>
        <v>150</v>
      </c>
      <c r="B168" s="412" t="str">
        <f>'[1]Под 6'!A158</f>
        <v>Л/143</v>
      </c>
      <c r="C168" s="400" t="s">
        <v>430</v>
      </c>
      <c r="D168" s="414">
        <v>83</v>
      </c>
      <c r="E168" s="403">
        <f t="shared" si="11"/>
        <v>47.261736287883245</v>
      </c>
      <c r="F168" s="402">
        <v>4.5999999999999996</v>
      </c>
      <c r="G168" s="415">
        <f t="shared" si="12"/>
        <v>217.40398692426291</v>
      </c>
    </row>
    <row r="169" spans="1:7" ht="15" x14ac:dyDescent="0.25">
      <c r="A169" s="427">
        <f t="shared" si="13"/>
        <v>151</v>
      </c>
      <c r="B169" s="412" t="str">
        <f>'[1]Под 6'!A159</f>
        <v>144</v>
      </c>
      <c r="C169" s="417" t="s">
        <v>431</v>
      </c>
      <c r="D169" s="414">
        <v>45.8</v>
      </c>
      <c r="E169" s="403">
        <f t="shared" si="11"/>
        <v>26.079367734759668</v>
      </c>
      <c r="F169" s="402">
        <v>4.5999999999999996</v>
      </c>
      <c r="G169" s="415">
        <f t="shared" si="12"/>
        <v>119.96509157989446</v>
      </c>
    </row>
    <row r="170" spans="1:7" ht="15" x14ac:dyDescent="0.25">
      <c r="A170" s="427">
        <f t="shared" si="13"/>
        <v>152</v>
      </c>
      <c r="B170" s="412" t="str">
        <f>'[1]Под 6'!A160</f>
        <v>145</v>
      </c>
      <c r="C170" s="418" t="s">
        <v>432</v>
      </c>
      <c r="D170" s="414">
        <v>47.6</v>
      </c>
      <c r="E170" s="403">
        <f t="shared" si="11"/>
        <v>27.104321051846295</v>
      </c>
      <c r="F170" s="402">
        <v>4.5999999999999996</v>
      </c>
      <c r="G170" s="415">
        <f t="shared" si="12"/>
        <v>124.67987683849294</v>
      </c>
    </row>
    <row r="171" spans="1:7" ht="15" x14ac:dyDescent="0.25">
      <c r="A171" s="427">
        <f t="shared" si="13"/>
        <v>153</v>
      </c>
      <c r="B171" s="412" t="str">
        <f>'[1]Под 6'!A161</f>
        <v>146</v>
      </c>
      <c r="C171" s="419" t="s">
        <v>433</v>
      </c>
      <c r="D171" s="414">
        <v>113.1</v>
      </c>
      <c r="E171" s="403">
        <f t="shared" si="11"/>
        <v>64.401233423609568</v>
      </c>
      <c r="F171" s="402">
        <v>4.5999999999999996</v>
      </c>
      <c r="G171" s="415">
        <f t="shared" si="12"/>
        <v>296.24567374860396</v>
      </c>
    </row>
    <row r="172" spans="1:7" ht="15" x14ac:dyDescent="0.25">
      <c r="A172" s="427">
        <f t="shared" si="13"/>
        <v>154</v>
      </c>
      <c r="B172" s="412" t="str">
        <f>'[1]Под 6'!A162</f>
        <v>147</v>
      </c>
      <c r="C172" s="419" t="s">
        <v>434</v>
      </c>
      <c r="D172" s="414">
        <v>57.4</v>
      </c>
      <c r="E172" s="403">
        <f t="shared" si="11"/>
        <v>32.684622444873469</v>
      </c>
      <c r="F172" s="402">
        <v>4.5999999999999996</v>
      </c>
      <c r="G172" s="415">
        <f t="shared" si="12"/>
        <v>150.34926324641793</v>
      </c>
    </row>
    <row r="173" spans="1:7" ht="15" x14ac:dyDescent="0.25">
      <c r="A173" s="427">
        <f t="shared" si="13"/>
        <v>155</v>
      </c>
      <c r="B173" s="412" t="str">
        <f>'[1]Под 6'!A163</f>
        <v>П/148</v>
      </c>
      <c r="C173" s="419" t="s">
        <v>435</v>
      </c>
      <c r="D173" s="414">
        <f>101.9</f>
        <v>101.9</v>
      </c>
      <c r="E173" s="403">
        <f t="shared" si="11"/>
        <v>58.023746117292802</v>
      </c>
      <c r="F173" s="402">
        <v>4.5999999999999996</v>
      </c>
      <c r="G173" s="415">
        <f t="shared" si="12"/>
        <v>266.90923213954687</v>
      </c>
    </row>
    <row r="174" spans="1:7" ht="15" x14ac:dyDescent="0.25">
      <c r="A174" s="427">
        <f t="shared" si="13"/>
        <v>156</v>
      </c>
      <c r="B174" s="412" t="str">
        <f>'[1]Под 6'!A164</f>
        <v>149</v>
      </c>
      <c r="C174" s="426" t="s">
        <v>436</v>
      </c>
      <c r="D174" s="414">
        <f>81.4</f>
        <v>81.400000000000006</v>
      </c>
      <c r="E174" s="403">
        <f t="shared" si="11"/>
        <v>46.350666672695134</v>
      </c>
      <c r="F174" s="402">
        <v>4.5999999999999996</v>
      </c>
      <c r="G174" s="415">
        <f t="shared" si="12"/>
        <v>213.21306669439761</v>
      </c>
    </row>
    <row r="175" spans="1:7" ht="15" x14ac:dyDescent="0.25">
      <c r="A175" s="427">
        <f t="shared" si="13"/>
        <v>157</v>
      </c>
      <c r="B175" s="412" t="str">
        <f>'[1]Под 6'!A165</f>
        <v>150</v>
      </c>
      <c r="C175" s="419" t="s">
        <v>437</v>
      </c>
      <c r="D175" s="414">
        <v>121.7</v>
      </c>
      <c r="E175" s="403">
        <f t="shared" si="11"/>
        <v>69.298232605245673</v>
      </c>
      <c r="F175" s="402">
        <v>4.5999999999999996</v>
      </c>
      <c r="G175" s="415">
        <f t="shared" si="12"/>
        <v>318.77186998413009</v>
      </c>
    </row>
    <row r="176" spans="1:7" ht="15" x14ac:dyDescent="0.25">
      <c r="A176" s="427">
        <f t="shared" si="13"/>
        <v>158</v>
      </c>
      <c r="B176" s="412" t="str">
        <f>'[1]Под 6'!A166</f>
        <v>151</v>
      </c>
      <c r="C176" s="413" t="s">
        <v>438</v>
      </c>
      <c r="D176" s="414">
        <v>85.5</v>
      </c>
      <c r="E176" s="403">
        <f t="shared" si="11"/>
        <v>48.685282561614663</v>
      </c>
      <c r="F176" s="402">
        <v>4.5999999999999996</v>
      </c>
      <c r="G176" s="415">
        <f t="shared" si="12"/>
        <v>223.95229978342743</v>
      </c>
    </row>
    <row r="177" spans="1:7" ht="15" x14ac:dyDescent="0.25">
      <c r="A177" s="427">
        <f t="shared" si="13"/>
        <v>159</v>
      </c>
      <c r="B177" s="412" t="str">
        <f>'[1]Под 6'!A173</f>
        <v>Л/152</v>
      </c>
      <c r="C177" s="418" t="s">
        <v>439</v>
      </c>
      <c r="D177" s="414">
        <v>83.1</v>
      </c>
      <c r="E177" s="403">
        <f t="shared" si="11"/>
        <v>47.318678138832496</v>
      </c>
      <c r="F177" s="402">
        <v>4.5999999999999996</v>
      </c>
      <c r="G177" s="415">
        <f t="shared" si="12"/>
        <v>217.66591943862946</v>
      </c>
    </row>
    <row r="178" spans="1:7" ht="15" x14ac:dyDescent="0.25">
      <c r="A178" s="427">
        <f t="shared" si="13"/>
        <v>160</v>
      </c>
      <c r="B178" s="412" t="str">
        <f>'[1]Под 6'!A174</f>
        <v>153</v>
      </c>
      <c r="C178" s="419" t="s">
        <v>440</v>
      </c>
      <c r="D178" s="414">
        <v>45.8</v>
      </c>
      <c r="E178" s="403">
        <f t="shared" si="11"/>
        <v>26.079367734759668</v>
      </c>
      <c r="F178" s="402">
        <v>4.5999999999999996</v>
      </c>
      <c r="G178" s="415">
        <f t="shared" si="12"/>
        <v>119.96509157989446</v>
      </c>
    </row>
    <row r="179" spans="1:7" ht="15" x14ac:dyDescent="0.25">
      <c r="A179" s="427">
        <f t="shared" si="13"/>
        <v>161</v>
      </c>
      <c r="B179" s="412" t="str">
        <f>'[1]Под 6'!A175</f>
        <v>154</v>
      </c>
      <c r="C179" s="419" t="s">
        <v>441</v>
      </c>
      <c r="D179" s="414">
        <f>47.6</f>
        <v>47.6</v>
      </c>
      <c r="E179" s="403">
        <f t="shared" si="11"/>
        <v>27.104321051846295</v>
      </c>
      <c r="F179" s="402">
        <v>4.5999999999999996</v>
      </c>
      <c r="G179" s="415">
        <f t="shared" si="12"/>
        <v>124.67987683849294</v>
      </c>
    </row>
    <row r="180" spans="1:7" ht="15" x14ac:dyDescent="0.25">
      <c r="A180" s="427">
        <f t="shared" si="13"/>
        <v>162</v>
      </c>
      <c r="B180" s="412" t="str">
        <f>'[1]Под 6'!A176</f>
        <v>155</v>
      </c>
      <c r="C180" s="426" t="s">
        <v>442</v>
      </c>
      <c r="D180" s="414">
        <v>113</v>
      </c>
      <c r="E180" s="403">
        <f t="shared" si="11"/>
        <v>64.344291572660325</v>
      </c>
      <c r="F180" s="402">
        <v>4.5999999999999996</v>
      </c>
      <c r="G180" s="415">
        <f t="shared" si="12"/>
        <v>295.98374123423747</v>
      </c>
    </row>
    <row r="181" spans="1:7" ht="15" x14ac:dyDescent="0.25">
      <c r="A181" s="427">
        <f t="shared" si="13"/>
        <v>163</v>
      </c>
      <c r="B181" s="412" t="str">
        <f>'[1]Под 6'!A177</f>
        <v>156</v>
      </c>
      <c r="C181" s="400" t="s">
        <v>443</v>
      </c>
      <c r="D181" s="414">
        <v>57</v>
      </c>
      <c r="E181" s="403">
        <f t="shared" si="11"/>
        <v>32.456855041076444</v>
      </c>
      <c r="F181" s="402">
        <v>4.5999999999999996</v>
      </c>
      <c r="G181" s="415">
        <f t="shared" si="12"/>
        <v>149.30153318895162</v>
      </c>
    </row>
    <row r="182" spans="1:7" ht="15" x14ac:dyDescent="0.25">
      <c r="A182" s="427">
        <f t="shared" si="13"/>
        <v>164</v>
      </c>
      <c r="B182" s="412" t="str">
        <f>'[1]Под 6'!A178</f>
        <v>П/157</v>
      </c>
      <c r="C182" s="400" t="s">
        <v>444</v>
      </c>
      <c r="D182" s="414">
        <v>100.1</v>
      </c>
      <c r="E182" s="403">
        <f t="shared" si="11"/>
        <v>56.998792800206168</v>
      </c>
      <c r="F182" s="402">
        <v>4.5999999999999996</v>
      </c>
      <c r="G182" s="415">
        <f t="shared" si="12"/>
        <v>262.19444688094836</v>
      </c>
    </row>
    <row r="183" spans="1:7" ht="15" x14ac:dyDescent="0.25">
      <c r="A183" s="427">
        <f t="shared" si="13"/>
        <v>165</v>
      </c>
      <c r="B183" s="412" t="str">
        <f>'[1]Под 6'!A179</f>
        <v>158</v>
      </c>
      <c r="C183" s="400" t="s">
        <v>445</v>
      </c>
      <c r="D183" s="414">
        <v>80.599999999999994</v>
      </c>
      <c r="E183" s="403">
        <f t="shared" si="11"/>
        <v>45.895131865101071</v>
      </c>
      <c r="F183" s="402">
        <v>4.5999999999999996</v>
      </c>
      <c r="G183" s="415">
        <f t="shared" si="12"/>
        <v>211.1176065794649</v>
      </c>
    </row>
    <row r="184" spans="1:7" ht="15" x14ac:dyDescent="0.25">
      <c r="A184" s="427">
        <f t="shared" si="13"/>
        <v>166</v>
      </c>
      <c r="B184" s="412" t="str">
        <f>'[1]Под 6'!A180</f>
        <v>159</v>
      </c>
      <c r="C184" s="400" t="s">
        <v>446</v>
      </c>
      <c r="D184" s="414">
        <v>120.9</v>
      </c>
      <c r="E184" s="403">
        <f t="shared" si="11"/>
        <v>68.842697797651624</v>
      </c>
      <c r="F184" s="402">
        <v>4.5999999999999996</v>
      </c>
      <c r="G184" s="415">
        <f t="shared" si="12"/>
        <v>316.67640986919747</v>
      </c>
    </row>
    <row r="185" spans="1:7" ht="15" x14ac:dyDescent="0.25">
      <c r="A185" s="427">
        <f t="shared" si="13"/>
        <v>167</v>
      </c>
      <c r="B185" s="412" t="str">
        <f>'[1]Под 6'!A181</f>
        <v>160</v>
      </c>
      <c r="C185" s="400" t="s">
        <v>447</v>
      </c>
      <c r="D185" s="414">
        <v>85.1</v>
      </c>
      <c r="E185" s="403">
        <f t="shared" si="11"/>
        <v>48.457515157817632</v>
      </c>
      <c r="F185" s="402">
        <v>4.5999999999999996</v>
      </c>
      <c r="G185" s="415">
        <f t="shared" si="12"/>
        <v>222.9045697259611</v>
      </c>
    </row>
    <row r="186" spans="1:7" ht="15" x14ac:dyDescent="0.25">
      <c r="A186" s="427">
        <f t="shared" si="13"/>
        <v>168</v>
      </c>
      <c r="B186" s="412" t="str">
        <f>'[1]Под 6'!A182</f>
        <v>Л/161</v>
      </c>
      <c r="C186" s="400" t="s">
        <v>448</v>
      </c>
      <c r="D186" s="414">
        <v>84</v>
      </c>
      <c r="E186" s="403">
        <f t="shared" ref="E186:E217" si="14">$E$4*D186/$A$5</f>
        <v>47.83115479737581</v>
      </c>
      <c r="F186" s="402">
        <v>4.5999999999999996</v>
      </c>
      <c r="G186" s="415">
        <f t="shared" si="12"/>
        <v>220.02331206792871</v>
      </c>
    </row>
    <row r="187" spans="1:7" ht="15" x14ac:dyDescent="0.25">
      <c r="A187" s="427">
        <f t="shared" si="13"/>
        <v>169</v>
      </c>
      <c r="B187" s="412" t="str">
        <f>'[1]Под 6'!A183</f>
        <v>162</v>
      </c>
      <c r="C187" s="400" t="s">
        <v>449</v>
      </c>
      <c r="D187" s="414">
        <v>45.7</v>
      </c>
      <c r="E187" s="403">
        <f t="shared" si="14"/>
        <v>26.022425883810413</v>
      </c>
      <c r="F187" s="402">
        <v>4.5999999999999996</v>
      </c>
      <c r="G187" s="415">
        <f t="shared" si="12"/>
        <v>119.7031590655279</v>
      </c>
    </row>
    <row r="188" spans="1:7" ht="15" x14ac:dyDescent="0.25">
      <c r="A188" s="427">
        <f t="shared" si="13"/>
        <v>170</v>
      </c>
      <c r="B188" s="412" t="str">
        <f>'[1]Под 6'!A184</f>
        <v>163</v>
      </c>
      <c r="C188" s="400" t="s">
        <v>450</v>
      </c>
      <c r="D188" s="414">
        <v>49.2</v>
      </c>
      <c r="E188" s="403">
        <f t="shared" si="14"/>
        <v>28.015390667034406</v>
      </c>
      <c r="F188" s="402">
        <v>4.5999999999999996</v>
      </c>
      <c r="G188" s="415">
        <f t="shared" si="12"/>
        <v>128.87079706835826</v>
      </c>
    </row>
    <row r="189" spans="1:7" ht="15" x14ac:dyDescent="0.25">
      <c r="A189" s="427">
        <f t="shared" si="13"/>
        <v>171</v>
      </c>
      <c r="B189" s="412" t="str">
        <f>'[1]Под 6'!A185</f>
        <v>164</v>
      </c>
      <c r="C189" s="400" t="s">
        <v>451</v>
      </c>
      <c r="D189" s="414">
        <v>111.7</v>
      </c>
      <c r="E189" s="403">
        <f t="shared" si="14"/>
        <v>63.60404751031998</v>
      </c>
      <c r="F189" s="402">
        <v>4.5999999999999996</v>
      </c>
      <c r="G189" s="415">
        <f t="shared" si="12"/>
        <v>292.57861854747188</v>
      </c>
    </row>
    <row r="190" spans="1:7" ht="15" x14ac:dyDescent="0.25">
      <c r="A190" s="427">
        <f t="shared" si="13"/>
        <v>172</v>
      </c>
      <c r="B190" s="412" t="str">
        <f>'[1]Под 6'!A186</f>
        <v>165</v>
      </c>
      <c r="C190" s="417" t="s">
        <v>452</v>
      </c>
      <c r="D190" s="414">
        <v>57.9</v>
      </c>
      <c r="E190" s="403">
        <f t="shared" si="14"/>
        <v>32.969331699619758</v>
      </c>
      <c r="F190" s="402">
        <v>4.5999999999999996</v>
      </c>
      <c r="G190" s="415">
        <f t="shared" si="12"/>
        <v>151.65892581825088</v>
      </c>
    </row>
    <row r="191" spans="1:7" ht="15" x14ac:dyDescent="0.25">
      <c r="A191" s="427">
        <f t="shared" si="13"/>
        <v>173</v>
      </c>
      <c r="B191" s="412" t="str">
        <f>'[1]Под 6'!A187</f>
        <v>П/166</v>
      </c>
      <c r="C191" s="418" t="s">
        <v>430</v>
      </c>
      <c r="D191" s="414">
        <v>104</v>
      </c>
      <c r="E191" s="403">
        <f t="shared" si="14"/>
        <v>59.219524987227196</v>
      </c>
      <c r="F191" s="402">
        <v>4.5999999999999996</v>
      </c>
      <c r="G191" s="415">
        <f t="shared" si="12"/>
        <v>272.40981494124509</v>
      </c>
    </row>
    <row r="192" spans="1:7" ht="15" x14ac:dyDescent="0.25">
      <c r="A192" s="427">
        <f t="shared" si="13"/>
        <v>174</v>
      </c>
      <c r="B192" s="412" t="str">
        <f>'[1]Под 6'!A188</f>
        <v>167</v>
      </c>
      <c r="C192" s="419" t="s">
        <v>453</v>
      </c>
      <c r="D192" s="414">
        <v>91.8</v>
      </c>
      <c r="E192" s="403">
        <f t="shared" si="14"/>
        <v>52.272619171417851</v>
      </c>
      <c r="F192" s="402">
        <v>4.5999999999999996</v>
      </c>
      <c r="G192" s="415">
        <f t="shared" si="12"/>
        <v>240.45404818852211</v>
      </c>
    </row>
    <row r="193" spans="1:7" ht="15" x14ac:dyDescent="0.25">
      <c r="A193" s="427">
        <f t="shared" si="13"/>
        <v>175</v>
      </c>
      <c r="B193" s="412" t="str">
        <f>'[1]Под 6'!A189</f>
        <v>168</v>
      </c>
      <c r="C193" s="419" t="s">
        <v>446</v>
      </c>
      <c r="D193" s="414">
        <v>124.1</v>
      </c>
      <c r="E193" s="403">
        <f t="shared" si="14"/>
        <v>70.664837028027833</v>
      </c>
      <c r="F193" s="402">
        <v>4.5999999999999996</v>
      </c>
      <c r="G193" s="415">
        <f t="shared" si="12"/>
        <v>325.05825032892801</v>
      </c>
    </row>
    <row r="194" spans="1:7" ht="15" x14ac:dyDescent="0.25">
      <c r="A194" s="427">
        <f t="shared" si="13"/>
        <v>176</v>
      </c>
      <c r="B194" s="412" t="str">
        <f>'[1]Под 6'!A190</f>
        <v>169</v>
      </c>
      <c r="C194" s="419" t="s">
        <v>454</v>
      </c>
      <c r="D194" s="414">
        <v>85</v>
      </c>
      <c r="E194" s="403">
        <f t="shared" si="14"/>
        <v>48.400573306868381</v>
      </c>
      <c r="F194" s="402">
        <v>4.5999999999999996</v>
      </c>
      <c r="G194" s="415">
        <f t="shared" si="12"/>
        <v>222.64263721159455</v>
      </c>
    </row>
    <row r="195" spans="1:7" ht="15" x14ac:dyDescent="0.25">
      <c r="A195" s="427">
        <f t="shared" si="13"/>
        <v>177</v>
      </c>
      <c r="B195" s="412" t="str">
        <f>'[1]Под 6'!A191</f>
        <v>Л/170</v>
      </c>
      <c r="C195" s="426" t="s">
        <v>455</v>
      </c>
      <c r="D195" s="414">
        <v>96.2</v>
      </c>
      <c r="E195" s="403">
        <f t="shared" si="14"/>
        <v>54.778060613185154</v>
      </c>
      <c r="F195" s="402">
        <v>4.5999999999999996</v>
      </c>
      <c r="G195" s="415">
        <f t="shared" si="12"/>
        <v>251.97907882065169</v>
      </c>
    </row>
    <row r="196" spans="1:7" ht="15" x14ac:dyDescent="0.25">
      <c r="A196" s="427">
        <f t="shared" si="13"/>
        <v>178</v>
      </c>
      <c r="B196" s="412" t="str">
        <f>'[1]Под 6'!A192</f>
        <v>171</v>
      </c>
      <c r="C196" s="419" t="s">
        <v>456</v>
      </c>
      <c r="D196" s="414">
        <v>46.1</v>
      </c>
      <c r="E196" s="403">
        <f t="shared" si="14"/>
        <v>26.250193287607441</v>
      </c>
      <c r="F196" s="402">
        <v>4.5999999999999996</v>
      </c>
      <c r="G196" s="415">
        <f t="shared" si="12"/>
        <v>120.75088912299422</v>
      </c>
    </row>
    <row r="197" spans="1:7" ht="15" x14ac:dyDescent="0.25">
      <c r="A197" s="427">
        <f t="shared" si="13"/>
        <v>179</v>
      </c>
      <c r="B197" s="412" t="str">
        <f>'[1]Под 6'!A193</f>
        <v>172</v>
      </c>
      <c r="C197" s="418" t="s">
        <v>457</v>
      </c>
      <c r="D197" s="414">
        <f>47.4</f>
        <v>47.4</v>
      </c>
      <c r="E197" s="403">
        <f t="shared" si="14"/>
        <v>26.990437349947779</v>
      </c>
      <c r="F197" s="402">
        <v>4.5999999999999996</v>
      </c>
      <c r="G197" s="415">
        <f t="shared" si="12"/>
        <v>124.15601180975978</v>
      </c>
    </row>
    <row r="198" spans="1:7" ht="15" x14ac:dyDescent="0.25">
      <c r="A198" s="427">
        <f t="shared" si="13"/>
        <v>180</v>
      </c>
      <c r="B198" s="412" t="str">
        <f>'[1]Под 6'!A194</f>
        <v>173</v>
      </c>
      <c r="C198" s="418" t="s">
        <v>458</v>
      </c>
      <c r="D198" s="414">
        <v>112.6</v>
      </c>
      <c r="E198" s="403">
        <f t="shared" si="14"/>
        <v>64.116524168863279</v>
      </c>
      <c r="F198" s="402">
        <v>4.5999999999999996</v>
      </c>
      <c r="G198" s="415">
        <f t="shared" si="12"/>
        <v>294.93601117677105</v>
      </c>
    </row>
    <row r="199" spans="1:7" ht="15" x14ac:dyDescent="0.25">
      <c r="A199" s="427">
        <f t="shared" si="13"/>
        <v>181</v>
      </c>
      <c r="B199" s="412" t="str">
        <f>'[1]Под 6'!A195</f>
        <v>174</v>
      </c>
      <c r="C199" s="419" t="s">
        <v>459</v>
      </c>
      <c r="D199" s="414">
        <v>57.2</v>
      </c>
      <c r="E199" s="403">
        <f t="shared" si="14"/>
        <v>32.57073874297496</v>
      </c>
      <c r="F199" s="402">
        <v>4.5999999999999996</v>
      </c>
      <c r="G199" s="415">
        <f t="shared" si="12"/>
        <v>149.82539821768481</v>
      </c>
    </row>
    <row r="200" spans="1:7" ht="15" x14ac:dyDescent="0.25">
      <c r="A200" s="427">
        <f t="shared" si="13"/>
        <v>182</v>
      </c>
      <c r="B200" s="412" t="str">
        <f>'[1]Под 6'!A196</f>
        <v>П/175</v>
      </c>
      <c r="C200" s="419" t="s">
        <v>460</v>
      </c>
      <c r="D200" s="414">
        <v>117.5</v>
      </c>
      <c r="E200" s="403">
        <f t="shared" si="14"/>
        <v>66.906674865376885</v>
      </c>
      <c r="F200" s="402">
        <v>4.5999999999999996</v>
      </c>
      <c r="G200" s="415">
        <f t="shared" si="12"/>
        <v>307.77070438073366</v>
      </c>
    </row>
    <row r="201" spans="1:7" ht="15" x14ac:dyDescent="0.25">
      <c r="A201" s="427">
        <f t="shared" si="13"/>
        <v>183</v>
      </c>
      <c r="B201" s="412" t="str">
        <f>'[1]Под 6'!A197</f>
        <v>176</v>
      </c>
      <c r="C201" s="419" t="s">
        <v>461</v>
      </c>
      <c r="D201" s="414">
        <v>81.099999999999994</v>
      </c>
      <c r="E201" s="403">
        <f t="shared" si="14"/>
        <v>46.179841119847353</v>
      </c>
      <c r="F201" s="402">
        <v>4.5999999999999996</v>
      </c>
      <c r="G201" s="415">
        <f t="shared" si="12"/>
        <v>212.42726915129782</v>
      </c>
    </row>
    <row r="202" spans="1:7" ht="15" x14ac:dyDescent="0.25">
      <c r="A202" s="427">
        <f t="shared" si="13"/>
        <v>184</v>
      </c>
      <c r="B202" s="412" t="str">
        <f>'[1]Под 6'!A198</f>
        <v>177</v>
      </c>
      <c r="C202" s="831" t="s">
        <v>462</v>
      </c>
      <c r="D202" s="414">
        <f>214.1/2</f>
        <v>107.05</v>
      </c>
      <c r="E202" s="403">
        <f t="shared" si="14"/>
        <v>60.956251441179532</v>
      </c>
      <c r="F202" s="402">
        <v>4.5999999999999996</v>
      </c>
      <c r="G202" s="415">
        <f t="shared" si="12"/>
        <v>280.3987566294258</v>
      </c>
    </row>
    <row r="203" spans="1:7" ht="15" x14ac:dyDescent="0.25">
      <c r="A203" s="427">
        <f t="shared" si="13"/>
        <v>185</v>
      </c>
      <c r="B203" s="412" t="str">
        <f>'[1]Под 6'!A199</f>
        <v>177а</v>
      </c>
      <c r="C203" s="831"/>
      <c r="D203" s="414">
        <f>214.1/2</f>
        <v>107.05</v>
      </c>
      <c r="E203" s="403">
        <f t="shared" si="14"/>
        <v>60.956251441179532</v>
      </c>
      <c r="F203" s="402">
        <v>4.5999999999999996</v>
      </c>
      <c r="G203" s="415">
        <f t="shared" si="12"/>
        <v>280.3987566294258</v>
      </c>
    </row>
    <row r="204" spans="1:7" ht="15" x14ac:dyDescent="0.25">
      <c r="A204" s="427">
        <f t="shared" si="13"/>
        <v>186</v>
      </c>
      <c r="B204" s="412" t="str">
        <f>'[1]Под 6'!A200</f>
        <v>Л/178</v>
      </c>
      <c r="C204" s="400" t="s">
        <v>463</v>
      </c>
      <c r="D204" s="414">
        <v>85.5</v>
      </c>
      <c r="E204" s="403">
        <f t="shared" si="14"/>
        <v>48.685282561614663</v>
      </c>
      <c r="F204" s="402">
        <v>4.5999999999999996</v>
      </c>
      <c r="G204" s="415">
        <f t="shared" si="12"/>
        <v>223.95229978342743</v>
      </c>
    </row>
    <row r="205" spans="1:7" ht="15" x14ac:dyDescent="0.25">
      <c r="A205" s="427">
        <f t="shared" si="13"/>
        <v>187</v>
      </c>
      <c r="B205" s="412" t="str">
        <f>'[1]Под 6'!A201</f>
        <v>179</v>
      </c>
      <c r="C205" s="400" t="s">
        <v>464</v>
      </c>
      <c r="D205" s="414">
        <v>45.7</v>
      </c>
      <c r="E205" s="403">
        <f t="shared" si="14"/>
        <v>26.022425883810413</v>
      </c>
      <c r="F205" s="402">
        <v>4.5999999999999996</v>
      </c>
      <c r="G205" s="415">
        <f t="shared" si="12"/>
        <v>119.7031590655279</v>
      </c>
    </row>
    <row r="206" spans="1:7" ht="15" x14ac:dyDescent="0.25">
      <c r="A206" s="427">
        <f t="shared" si="13"/>
        <v>188</v>
      </c>
      <c r="B206" s="412" t="str">
        <f>'[1]Под 6'!A202</f>
        <v>180</v>
      </c>
      <c r="C206" s="400" t="s">
        <v>465</v>
      </c>
      <c r="D206" s="414">
        <v>47.3</v>
      </c>
      <c r="E206" s="403">
        <f t="shared" si="14"/>
        <v>26.933495498998521</v>
      </c>
      <c r="F206" s="402">
        <v>4.5999999999999996</v>
      </c>
      <c r="G206" s="415">
        <f t="shared" si="12"/>
        <v>123.89407929539318</v>
      </c>
    </row>
    <row r="207" spans="1:7" ht="15" x14ac:dyDescent="0.25">
      <c r="A207" s="427">
        <f t="shared" si="13"/>
        <v>189</v>
      </c>
      <c r="B207" s="412" t="str">
        <f>'[1]Под 6'!A203</f>
        <v>181</v>
      </c>
      <c r="C207" s="400" t="s">
        <v>466</v>
      </c>
      <c r="D207" s="414">
        <v>111.5</v>
      </c>
      <c r="E207" s="403">
        <f t="shared" si="14"/>
        <v>63.490163808421464</v>
      </c>
      <c r="F207" s="402">
        <v>4.5999999999999996</v>
      </c>
      <c r="G207" s="415">
        <f t="shared" si="12"/>
        <v>292.05475351873872</v>
      </c>
    </row>
    <row r="208" spans="1:7" ht="15" x14ac:dyDescent="0.25">
      <c r="A208" s="427">
        <f t="shared" si="13"/>
        <v>190</v>
      </c>
      <c r="B208" s="412" t="str">
        <f>'[1]Под 6'!A204</f>
        <v>182</v>
      </c>
      <c r="C208" s="400" t="s">
        <v>467</v>
      </c>
      <c r="D208" s="414">
        <v>57.7</v>
      </c>
      <c r="E208" s="403">
        <f t="shared" si="14"/>
        <v>32.855447997721242</v>
      </c>
      <c r="F208" s="402">
        <v>4.5999999999999996</v>
      </c>
      <c r="G208" s="415">
        <f t="shared" si="12"/>
        <v>151.13506078951769</v>
      </c>
    </row>
    <row r="209" spans="1:7" ht="15" x14ac:dyDescent="0.25">
      <c r="A209" s="427">
        <f t="shared" si="13"/>
        <v>191</v>
      </c>
      <c r="B209" s="412" t="str">
        <f>'[1]Под 6'!A205</f>
        <v>П/183</v>
      </c>
      <c r="C209" s="426" t="s">
        <v>468</v>
      </c>
      <c r="D209" s="414">
        <v>115.8</v>
      </c>
      <c r="E209" s="403">
        <f t="shared" si="14"/>
        <v>65.938663399239516</v>
      </c>
      <c r="F209" s="402">
        <v>4.5999999999999996</v>
      </c>
      <c r="G209" s="415">
        <f t="shared" si="12"/>
        <v>303.31785163650176</v>
      </c>
    </row>
    <row r="210" spans="1:7" ht="15" x14ac:dyDescent="0.25">
      <c r="A210" s="427">
        <f t="shared" si="13"/>
        <v>192</v>
      </c>
      <c r="B210" s="412" t="str">
        <f>'[1]Под 6'!A206</f>
        <v>184</v>
      </c>
      <c r="C210" s="400" t="s">
        <v>469</v>
      </c>
      <c r="D210" s="414">
        <v>79.900000000000006</v>
      </c>
      <c r="E210" s="403">
        <f t="shared" si="14"/>
        <v>45.49653890845628</v>
      </c>
      <c r="F210" s="402">
        <v>4.5999999999999996</v>
      </c>
      <c r="G210" s="415">
        <f t="shared" si="12"/>
        <v>209.28407897889886</v>
      </c>
    </row>
    <row r="211" spans="1:7" ht="15" x14ac:dyDescent="0.25">
      <c r="A211" s="427">
        <f t="shared" si="13"/>
        <v>193</v>
      </c>
      <c r="B211" s="412" t="str">
        <f>'[1]Под 6'!A207</f>
        <v>185</v>
      </c>
      <c r="C211" s="400" t="s">
        <v>470</v>
      </c>
      <c r="D211" s="414">
        <v>124.5</v>
      </c>
      <c r="E211" s="403">
        <f t="shared" si="14"/>
        <v>70.892604431824864</v>
      </c>
      <c r="F211" s="402">
        <v>4.5999999999999996</v>
      </c>
      <c r="G211" s="415">
        <f t="shared" si="12"/>
        <v>326.10598038639438</v>
      </c>
    </row>
    <row r="212" spans="1:7" ht="15" x14ac:dyDescent="0.25">
      <c r="A212" s="427">
        <f t="shared" si="13"/>
        <v>194</v>
      </c>
      <c r="B212" s="412" t="str">
        <f>'[1]Под 6'!A208</f>
        <v>186</v>
      </c>
      <c r="C212" s="400" t="s">
        <v>471</v>
      </c>
      <c r="D212" s="414">
        <v>85.9</v>
      </c>
      <c r="E212" s="403">
        <f t="shared" si="14"/>
        <v>48.913049965411695</v>
      </c>
      <c r="F212" s="402">
        <v>4.5999999999999996</v>
      </c>
      <c r="G212" s="415">
        <f t="shared" si="12"/>
        <v>225.00002984089377</v>
      </c>
    </row>
    <row r="213" spans="1:7" ht="15" x14ac:dyDescent="0.25">
      <c r="A213" s="427">
        <f t="shared" si="13"/>
        <v>195</v>
      </c>
      <c r="B213" s="412" t="str">
        <f>'[1]Под 6'!A209</f>
        <v>Л/187</v>
      </c>
      <c r="C213" s="400" t="s">
        <v>472</v>
      </c>
      <c r="D213" s="414">
        <v>84.6</v>
      </c>
      <c r="E213" s="403">
        <f t="shared" si="14"/>
        <v>48.17280590307135</v>
      </c>
      <c r="F213" s="402">
        <v>4.5999999999999996</v>
      </c>
      <c r="G213" s="415">
        <f t="shared" si="12"/>
        <v>221.59490715412818</v>
      </c>
    </row>
    <row r="214" spans="1:7" ht="15" x14ac:dyDescent="0.25">
      <c r="A214" s="427">
        <f t="shared" si="13"/>
        <v>196</v>
      </c>
      <c r="B214" s="412" t="str">
        <f>'[1]Под 6'!A210</f>
        <v>188</v>
      </c>
      <c r="C214" s="400" t="s">
        <v>431</v>
      </c>
      <c r="D214" s="414">
        <v>44.8</v>
      </c>
      <c r="E214" s="403">
        <f t="shared" si="14"/>
        <v>25.509949225267096</v>
      </c>
      <c r="F214" s="402">
        <v>4.5999999999999996</v>
      </c>
      <c r="G214" s="415">
        <f t="shared" si="12"/>
        <v>117.34576643622863</v>
      </c>
    </row>
    <row r="215" spans="1:7" ht="15" x14ac:dyDescent="0.25">
      <c r="A215" s="427">
        <f t="shared" si="13"/>
        <v>197</v>
      </c>
      <c r="B215" s="412" t="str">
        <f>'[1]Под 6'!A211</f>
        <v>189</v>
      </c>
      <c r="C215" s="417" t="s">
        <v>473</v>
      </c>
      <c r="D215" s="414">
        <v>45.8</v>
      </c>
      <c r="E215" s="403">
        <f t="shared" si="14"/>
        <v>26.079367734759668</v>
      </c>
      <c r="F215" s="402">
        <v>4.5999999999999996</v>
      </c>
      <c r="G215" s="415">
        <f t="shared" si="12"/>
        <v>119.96509157989446</v>
      </c>
    </row>
    <row r="216" spans="1:7" ht="15" x14ac:dyDescent="0.25">
      <c r="A216" s="427">
        <f t="shared" si="13"/>
        <v>198</v>
      </c>
      <c r="B216" s="412" t="str">
        <f>'[1]Под 6'!A212</f>
        <v>190</v>
      </c>
      <c r="C216" s="418" t="s">
        <v>474</v>
      </c>
      <c r="D216" s="414">
        <v>112.7</v>
      </c>
      <c r="E216" s="403">
        <f t="shared" si="14"/>
        <v>64.173466019812551</v>
      </c>
      <c r="F216" s="402">
        <v>4.5999999999999996</v>
      </c>
      <c r="G216" s="415">
        <f t="shared" si="12"/>
        <v>295.19794369113771</v>
      </c>
    </row>
    <row r="217" spans="1:7" ht="15" x14ac:dyDescent="0.25">
      <c r="A217" s="427">
        <f t="shared" si="13"/>
        <v>199</v>
      </c>
      <c r="B217" s="412" t="str">
        <f>'[1]Под 6'!A213</f>
        <v>191</v>
      </c>
      <c r="C217" s="419" t="s">
        <v>475</v>
      </c>
      <c r="D217" s="414">
        <v>57.1</v>
      </c>
      <c r="E217" s="403">
        <f t="shared" si="14"/>
        <v>32.513796892025702</v>
      </c>
      <c r="F217" s="402">
        <v>4.5999999999999996</v>
      </c>
      <c r="G217" s="415">
        <f t="shared" si="12"/>
        <v>149.56346570331823</v>
      </c>
    </row>
    <row r="218" spans="1:7" ht="15" x14ac:dyDescent="0.25">
      <c r="A218" s="427">
        <f t="shared" si="13"/>
        <v>200</v>
      </c>
      <c r="B218" s="412" t="str">
        <f>'[1]Под 6'!A214</f>
        <v>П/192</v>
      </c>
      <c r="C218" s="419" t="s">
        <v>476</v>
      </c>
      <c r="D218" s="414">
        <v>102.9</v>
      </c>
      <c r="E218" s="403">
        <f t="shared" ref="E218:E221" si="15">$E$4*D218/$A$5</f>
        <v>58.593164626785374</v>
      </c>
      <c r="F218" s="402">
        <v>4.5999999999999996</v>
      </c>
      <c r="G218" s="415">
        <f t="shared" si="12"/>
        <v>269.52855728321271</v>
      </c>
    </row>
    <row r="219" spans="1:7" ht="15" x14ac:dyDescent="0.25">
      <c r="A219" s="427">
        <f t="shared" si="13"/>
        <v>201</v>
      </c>
      <c r="B219" s="412" t="str">
        <f>'[1]Под 6'!A215</f>
        <v>193</v>
      </c>
      <c r="C219" s="419" t="s">
        <v>477</v>
      </c>
      <c r="D219" s="414">
        <f>79.7</f>
        <v>79.7</v>
      </c>
      <c r="E219" s="403">
        <f t="shared" si="15"/>
        <v>45.382655206557764</v>
      </c>
      <c r="F219" s="402">
        <v>4.5999999999999996</v>
      </c>
      <c r="G219" s="415">
        <f>E219*F219</f>
        <v>208.76021395016571</v>
      </c>
    </row>
    <row r="220" spans="1:7" ht="15" x14ac:dyDescent="0.25">
      <c r="A220" s="427">
        <f t="shared" si="13"/>
        <v>202</v>
      </c>
      <c r="B220" s="412" t="str">
        <f>'[1]Под 6'!A216</f>
        <v>194</v>
      </c>
      <c r="C220" s="426" t="s">
        <v>478</v>
      </c>
      <c r="D220" s="414">
        <v>124.2</v>
      </c>
      <c r="E220" s="403">
        <f t="shared" si="15"/>
        <v>70.721778878977091</v>
      </c>
      <c r="F220" s="402">
        <v>4.5999999999999996</v>
      </c>
      <c r="G220" s="415">
        <f>E220*F220</f>
        <v>325.32018284329462</v>
      </c>
    </row>
    <row r="221" spans="1:7" ht="15" x14ac:dyDescent="0.25">
      <c r="A221" s="433">
        <f t="shared" si="13"/>
        <v>203</v>
      </c>
      <c r="B221" s="434" t="str">
        <f>'[1]Под 6'!A217</f>
        <v>195</v>
      </c>
      <c r="C221" s="419" t="s">
        <v>479</v>
      </c>
      <c r="D221" s="414">
        <v>86.4</v>
      </c>
      <c r="E221" s="403">
        <f t="shared" si="15"/>
        <v>49.197759220157984</v>
      </c>
      <c r="F221" s="402">
        <v>4.5999999999999996</v>
      </c>
      <c r="G221" s="415">
        <f>E221*F221</f>
        <v>226.30969241272672</v>
      </c>
    </row>
    <row r="222" spans="1:7" x14ac:dyDescent="0.2">
      <c r="A222" s="427"/>
      <c r="B222" s="435"/>
      <c r="C222" s="436"/>
      <c r="D222" s="437">
        <f>SUM(D26:D221)</f>
        <v>16075.800000000007</v>
      </c>
      <c r="E222" s="437">
        <f>SUM(E26:E221)</f>
        <v>9153.8580749006414</v>
      </c>
      <c r="F222" s="438"/>
      <c r="G222" s="437">
        <f>SUM(G26:G221)</f>
        <v>42107.74714454294</v>
      </c>
    </row>
    <row r="223" spans="1:7" x14ac:dyDescent="0.2">
      <c r="C223" s="439" t="s">
        <v>1019</v>
      </c>
      <c r="D223" s="394">
        <f>D222+D25</f>
        <v>17471.600000000006</v>
      </c>
      <c r="E223" s="394">
        <f>E222+E25</f>
        <v>9948.6524304503691</v>
      </c>
      <c r="G223" s="380">
        <f>G222+G25</f>
        <v>45763.801180071692</v>
      </c>
    </row>
    <row r="224" spans="1:7" x14ac:dyDescent="0.2">
      <c r="E224" s="440"/>
    </row>
    <row r="227" spans="2:2" x14ac:dyDescent="0.2">
      <c r="B227" s="441"/>
    </row>
    <row r="228" spans="2:2" x14ac:dyDescent="0.2">
      <c r="B228" s="441"/>
    </row>
    <row r="229" spans="2:2" x14ac:dyDescent="0.2">
      <c r="B229" s="441"/>
    </row>
    <row r="230" spans="2:2" x14ac:dyDescent="0.2">
      <c r="B230" s="441"/>
    </row>
  </sheetData>
  <customSheetViews>
    <customSheetView guid="{59BB3A05-2517-4212-B4B0-766CE27362F6}" fitToPage="1" state="hidden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1"/>
      <headerFooter alignWithMargins="0"/>
    </customSheetView>
    <customSheetView guid="{11E80AD0-6AA7-470D-8311-11AF96F196E5}" fitToPage="1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2"/>
      <headerFooter alignWithMargins="0"/>
    </customSheetView>
    <customSheetView guid="{1298D0A2-0CF6-434E-A6CD-B210E2963ADD}" fitToPage="1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3"/>
      <headerFooter alignWithMargins="0"/>
    </customSheetView>
  </customSheetViews>
  <mergeCells count="7">
    <mergeCell ref="C202:C203"/>
    <mergeCell ref="A9:D9"/>
    <mergeCell ref="A11:D1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8" fitToHeight="8" orientation="portrait" r:id="rId4"/>
  <headerFooter alignWithMargins="0"/>
  <ignoredErrors>
    <ignoredError sqref="G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6"/>
  <sheetViews>
    <sheetView workbookViewId="0">
      <selection activeCell="C14" sqref="C14"/>
    </sheetView>
  </sheetViews>
  <sheetFormatPr defaultRowHeight="12.75" x14ac:dyDescent="0.2"/>
  <cols>
    <col min="1" max="1" width="7.28515625" customWidth="1"/>
    <col min="2" max="2" width="32.85546875" customWidth="1"/>
    <col min="3" max="3" width="17.28515625" customWidth="1"/>
    <col min="4" max="4" width="15.7109375" style="38" customWidth="1"/>
    <col min="5" max="5" width="17.42578125" customWidth="1"/>
    <col min="6" max="6" width="9" customWidth="1"/>
    <col min="7" max="7" width="11.85546875" customWidth="1"/>
    <col min="9" max="9" width="13.28515625" customWidth="1"/>
    <col min="10" max="11" width="11.7109375" customWidth="1"/>
    <col min="12" max="12" width="12.7109375" customWidth="1"/>
    <col min="13" max="13" width="16" customWidth="1"/>
  </cols>
  <sheetData>
    <row r="1" spans="1:7" ht="19.5" customHeight="1" x14ac:dyDescent="0.2">
      <c r="A1" s="838"/>
      <c r="B1" s="838"/>
      <c r="C1" s="838"/>
      <c r="D1" s="838"/>
      <c r="E1" s="838"/>
    </row>
    <row r="2" spans="1:7" ht="33.75" customHeight="1" x14ac:dyDescent="0.2">
      <c r="A2" s="840" t="s">
        <v>1051</v>
      </c>
      <c r="B2" s="840"/>
      <c r="C2" s="840"/>
      <c r="D2" s="840"/>
      <c r="E2" s="840"/>
    </row>
    <row r="3" spans="1:7" ht="19.5" customHeight="1" x14ac:dyDescent="0.2">
      <c r="A3" s="841" t="s">
        <v>1429</v>
      </c>
      <c r="B3" s="841"/>
      <c r="C3" s="841"/>
      <c r="D3" s="841"/>
      <c r="E3" s="841"/>
    </row>
    <row r="4" spans="1:7" ht="15" x14ac:dyDescent="0.35">
      <c r="A4" s="839" t="s">
        <v>1431</v>
      </c>
      <c r="B4" s="839"/>
      <c r="C4" s="368"/>
      <c r="D4" s="369"/>
      <c r="E4" s="368">
        <v>25188</v>
      </c>
    </row>
    <row r="5" spans="1:7" ht="15" x14ac:dyDescent="0.25">
      <c r="A5" s="377">
        <v>44234.6</v>
      </c>
      <c r="B5" s="199" t="s">
        <v>1336</v>
      </c>
      <c r="C5" s="200"/>
      <c r="D5" s="200"/>
      <c r="E5" s="198"/>
    </row>
    <row r="6" spans="1:7" ht="15" x14ac:dyDescent="0.25">
      <c r="A6" s="370" t="s">
        <v>1430</v>
      </c>
      <c r="B6" s="294">
        <f>E4*4.6/A5</f>
        <v>2.6193251436658178</v>
      </c>
      <c r="C6" s="200" t="s">
        <v>1030</v>
      </c>
      <c r="D6" s="200"/>
      <c r="E6" s="198"/>
    </row>
    <row r="7" spans="1:7" ht="15" x14ac:dyDescent="0.25">
      <c r="A7" s="201" t="s">
        <v>1020</v>
      </c>
      <c r="B7" s="201"/>
      <c r="C7" s="201"/>
      <c r="D7" s="201"/>
      <c r="E7" s="198"/>
    </row>
    <row r="8" spans="1:7" ht="15" x14ac:dyDescent="0.25">
      <c r="A8" s="199" t="s">
        <v>1024</v>
      </c>
      <c r="B8" s="199"/>
      <c r="C8" s="199"/>
      <c r="D8" s="199"/>
      <c r="E8" s="198"/>
    </row>
    <row r="9" spans="1:7" ht="15" x14ac:dyDescent="0.25">
      <c r="A9" s="837" t="s">
        <v>1025</v>
      </c>
      <c r="B9" s="837"/>
      <c r="C9" s="837"/>
      <c r="D9" s="837"/>
      <c r="E9" s="202"/>
    </row>
    <row r="10" spans="1:7" ht="15" x14ac:dyDescent="0.25">
      <c r="A10" s="199" t="s">
        <v>1021</v>
      </c>
      <c r="B10" s="199"/>
      <c r="C10" s="199"/>
      <c r="D10" s="199"/>
      <c r="E10" s="202"/>
    </row>
    <row r="11" spans="1:7" ht="15" x14ac:dyDescent="0.25">
      <c r="A11" s="837" t="s">
        <v>1026</v>
      </c>
      <c r="B11" s="837"/>
      <c r="C11" s="837"/>
      <c r="D11" s="837"/>
      <c r="E11" s="203"/>
    </row>
    <row r="12" spans="1:7" ht="15" x14ac:dyDescent="0.25">
      <c r="A12" s="132"/>
      <c r="B12" s="132"/>
      <c r="C12" s="132"/>
      <c r="D12" s="132"/>
      <c r="E12" s="133"/>
      <c r="F12" s="134"/>
    </row>
    <row r="13" spans="1:7" ht="15" x14ac:dyDescent="0.25">
      <c r="B13" s="37"/>
      <c r="C13" s="296" t="s">
        <v>2013</v>
      </c>
    </row>
    <row r="14" spans="1:7" s="35" customFormat="1" ht="25.5" x14ac:dyDescent="0.2">
      <c r="A14" s="34" t="s">
        <v>23</v>
      </c>
      <c r="B14" s="39" t="s">
        <v>24</v>
      </c>
      <c r="C14" s="39"/>
      <c r="D14" s="34" t="s">
        <v>26</v>
      </c>
      <c r="E14" s="40" t="s">
        <v>25</v>
      </c>
      <c r="F14" s="34" t="s">
        <v>1022</v>
      </c>
      <c r="G14" s="34" t="s">
        <v>1023</v>
      </c>
    </row>
    <row r="15" spans="1:7" ht="15" x14ac:dyDescent="0.25">
      <c r="A15" s="36"/>
      <c r="B15" s="41" t="s">
        <v>27</v>
      </c>
      <c r="C15" s="41"/>
      <c r="D15" s="42"/>
      <c r="E15" s="43"/>
      <c r="F15" s="44"/>
      <c r="G15" s="44"/>
    </row>
    <row r="16" spans="1:7" ht="15" x14ac:dyDescent="0.25">
      <c r="A16" s="36"/>
      <c r="B16" s="41" t="s">
        <v>28</v>
      </c>
      <c r="C16" s="41"/>
      <c r="D16" s="36"/>
      <c r="E16" s="43"/>
      <c r="F16" s="44"/>
      <c r="G16" s="44"/>
    </row>
    <row r="17" spans="1:7" ht="15" x14ac:dyDescent="0.25">
      <c r="A17" s="36">
        <v>1</v>
      </c>
      <c r="B17" s="45" t="s">
        <v>29</v>
      </c>
      <c r="C17" s="197" t="s">
        <v>30</v>
      </c>
      <c r="D17" s="44">
        <v>61.9</v>
      </c>
      <c r="E17" s="43">
        <f>D17/$A$5*$E$4</f>
        <v>35.24700573759003</v>
      </c>
      <c r="F17" s="44">
        <v>4.5999999999999996</v>
      </c>
      <c r="G17" s="44">
        <f>E17*F17</f>
        <v>162.13622639291412</v>
      </c>
    </row>
    <row r="18" spans="1:7" ht="15" x14ac:dyDescent="0.25">
      <c r="A18" s="36">
        <f>A17+1</f>
        <v>2</v>
      </c>
      <c r="B18" s="45" t="s">
        <v>31</v>
      </c>
      <c r="C18" s="197" t="s">
        <v>32</v>
      </c>
      <c r="D18" s="204">
        <v>47.3</v>
      </c>
      <c r="E18" s="43">
        <f t="shared" ref="E18:E35" si="0">D18/$A$5*$E$4</f>
        <v>26.933495498998518</v>
      </c>
      <c r="F18" s="44">
        <v>4.5999999999999996</v>
      </c>
      <c r="G18" s="44">
        <f t="shared" ref="G18:G84" si="1">E18*F18</f>
        <v>123.89407929539317</v>
      </c>
    </row>
    <row r="19" spans="1:7" ht="15" x14ac:dyDescent="0.25">
      <c r="A19" s="36">
        <f t="shared" ref="A19:A35" si="2">A18+1</f>
        <v>3</v>
      </c>
      <c r="B19" s="45" t="s">
        <v>33</v>
      </c>
      <c r="C19" s="197" t="s">
        <v>34</v>
      </c>
      <c r="D19" s="204">
        <v>60.9</v>
      </c>
      <c r="E19" s="43">
        <f t="shared" si="0"/>
        <v>34.677587228097465</v>
      </c>
      <c r="F19" s="44">
        <v>4.5999999999999996</v>
      </c>
      <c r="G19" s="44">
        <f t="shared" si="1"/>
        <v>159.51690124924832</v>
      </c>
    </row>
    <row r="20" spans="1:7" ht="15" x14ac:dyDescent="0.25">
      <c r="A20" s="36">
        <f t="shared" si="2"/>
        <v>4</v>
      </c>
      <c r="B20" s="45" t="s">
        <v>35</v>
      </c>
      <c r="C20" s="197" t="s">
        <v>36</v>
      </c>
      <c r="D20" s="204">
        <v>130.80000000000001</v>
      </c>
      <c r="E20" s="43">
        <f t="shared" si="0"/>
        <v>74.479941041628052</v>
      </c>
      <c r="F20" s="44">
        <v>4.5999999999999996</v>
      </c>
      <c r="G20" s="44">
        <f t="shared" si="1"/>
        <v>342.60772879148902</v>
      </c>
    </row>
    <row r="21" spans="1:7" ht="15" x14ac:dyDescent="0.25">
      <c r="A21" s="36">
        <f t="shared" si="2"/>
        <v>5</v>
      </c>
      <c r="B21" s="45" t="s">
        <v>37</v>
      </c>
      <c r="C21" s="197" t="s">
        <v>38</v>
      </c>
      <c r="D21" s="204">
        <v>107.1</v>
      </c>
      <c r="E21" s="43">
        <f t="shared" si="0"/>
        <v>60.984722366654161</v>
      </c>
      <c r="F21" s="44">
        <v>4.5999999999999996</v>
      </c>
      <c r="G21" s="44">
        <f t="shared" si="1"/>
        <v>280.52972288660914</v>
      </c>
    </row>
    <row r="22" spans="1:7" ht="15" x14ac:dyDescent="0.25">
      <c r="A22" s="36">
        <f t="shared" si="2"/>
        <v>6</v>
      </c>
      <c r="B22" s="45" t="s">
        <v>39</v>
      </c>
      <c r="C22" s="197" t="s">
        <v>40</v>
      </c>
      <c r="D22" s="204">
        <v>63.6</v>
      </c>
      <c r="E22" s="43">
        <f t="shared" si="0"/>
        <v>36.215017203727399</v>
      </c>
      <c r="F22" s="44">
        <v>4.5999999999999996</v>
      </c>
      <c r="G22" s="44">
        <f t="shared" si="1"/>
        <v>166.58907913714603</v>
      </c>
    </row>
    <row r="23" spans="1:7" ht="15" x14ac:dyDescent="0.25">
      <c r="A23" s="67">
        <f t="shared" si="2"/>
        <v>7</v>
      </c>
      <c r="B23" s="50" t="s">
        <v>41</v>
      </c>
      <c r="C23" s="267" t="s">
        <v>42</v>
      </c>
      <c r="D23" s="307">
        <v>20.399999999999999</v>
      </c>
      <c r="E23" s="308">
        <f t="shared" si="0"/>
        <v>11.616137593648411</v>
      </c>
      <c r="F23" s="44">
        <v>4.5999999999999996</v>
      </c>
      <c r="G23" s="307">
        <f t="shared" si="1"/>
        <v>53.434232930782684</v>
      </c>
    </row>
    <row r="24" spans="1:7" ht="15" x14ac:dyDescent="0.25">
      <c r="A24" s="36">
        <f t="shared" si="2"/>
        <v>8</v>
      </c>
      <c r="B24" s="51" t="s">
        <v>43</v>
      </c>
      <c r="C24" s="197" t="s">
        <v>44</v>
      </c>
      <c r="D24" s="44">
        <v>32.299999999999997</v>
      </c>
      <c r="E24" s="43">
        <f t="shared" si="0"/>
        <v>18.392217856609982</v>
      </c>
      <c r="F24" s="44">
        <v>4.5999999999999996</v>
      </c>
      <c r="G24" s="44">
        <f t="shared" si="1"/>
        <v>84.604202140405903</v>
      </c>
    </row>
    <row r="25" spans="1:7" ht="15" x14ac:dyDescent="0.25">
      <c r="A25" s="36">
        <f t="shared" si="2"/>
        <v>9</v>
      </c>
      <c r="B25" s="48" t="s">
        <v>45</v>
      </c>
      <c r="C25" s="207" t="s">
        <v>46</v>
      </c>
      <c r="D25" s="309">
        <v>69.8</v>
      </c>
      <c r="E25" s="310">
        <f t="shared" si="0"/>
        <v>39.745411962581329</v>
      </c>
      <c r="F25" s="44">
        <v>4.5999999999999996</v>
      </c>
      <c r="G25" s="309">
        <f t="shared" si="1"/>
        <v>182.8288950278741</v>
      </c>
    </row>
    <row r="26" spans="1:7" ht="15" x14ac:dyDescent="0.25">
      <c r="A26" s="36">
        <f t="shared" si="2"/>
        <v>10</v>
      </c>
      <c r="B26" s="45" t="s">
        <v>47</v>
      </c>
      <c r="C26" s="197" t="s">
        <v>48</v>
      </c>
      <c r="D26" s="44">
        <f>28.95*2</f>
        <v>57.9</v>
      </c>
      <c r="E26" s="43">
        <f t="shared" si="0"/>
        <v>32.969331699619758</v>
      </c>
      <c r="F26" s="44">
        <v>4.5999999999999996</v>
      </c>
      <c r="G26" s="44">
        <f t="shared" si="1"/>
        <v>151.65892581825088</v>
      </c>
    </row>
    <row r="27" spans="1:7" ht="15" x14ac:dyDescent="0.25">
      <c r="A27" s="36">
        <f t="shared" si="2"/>
        <v>11</v>
      </c>
      <c r="B27" s="45" t="s">
        <v>49</v>
      </c>
      <c r="C27" s="197" t="s">
        <v>50</v>
      </c>
      <c r="D27" s="44">
        <v>78.8</v>
      </c>
      <c r="E27" s="43">
        <f t="shared" si="0"/>
        <v>44.870178548014451</v>
      </c>
      <c r="F27" s="44">
        <v>4.5999999999999996</v>
      </c>
      <c r="G27" s="44">
        <f t="shared" si="1"/>
        <v>206.40282132086645</v>
      </c>
    </row>
    <row r="28" spans="1:7" ht="15" x14ac:dyDescent="0.25">
      <c r="A28" s="36">
        <f t="shared" si="2"/>
        <v>12</v>
      </c>
      <c r="B28" s="45" t="s">
        <v>51</v>
      </c>
      <c r="C28" s="197" t="s">
        <v>52</v>
      </c>
      <c r="D28" s="44">
        <v>46</v>
      </c>
      <c r="E28" s="43">
        <f t="shared" si="0"/>
        <v>26.193251436658183</v>
      </c>
      <c r="F28" s="44">
        <v>4.5999999999999996</v>
      </c>
      <c r="G28" s="44">
        <f t="shared" si="1"/>
        <v>120.48895660862763</v>
      </c>
    </row>
    <row r="29" spans="1:7" ht="15.75" thickBot="1" x14ac:dyDescent="0.3">
      <c r="A29" s="36">
        <f t="shared" si="2"/>
        <v>13</v>
      </c>
      <c r="B29" s="47" t="s">
        <v>53</v>
      </c>
      <c r="C29" s="206" t="s">
        <v>998</v>
      </c>
      <c r="D29" s="44">
        <v>7</v>
      </c>
      <c r="E29" s="43">
        <f t="shared" si="0"/>
        <v>3.9859295664479846</v>
      </c>
      <c r="F29" s="44">
        <v>4.5999999999999996</v>
      </c>
      <c r="G29" s="44">
        <f t="shared" si="1"/>
        <v>18.335276005660727</v>
      </c>
    </row>
    <row r="30" spans="1:7" ht="15.75" thickTop="1" x14ac:dyDescent="0.25">
      <c r="A30" s="36">
        <f t="shared" si="2"/>
        <v>14</v>
      </c>
      <c r="B30" s="48" t="s">
        <v>54</v>
      </c>
      <c r="C30" s="207" t="s">
        <v>55</v>
      </c>
      <c r="D30" s="44">
        <v>201.3</v>
      </c>
      <c r="E30" s="43">
        <f t="shared" si="0"/>
        <v>114.62394596085417</v>
      </c>
      <c r="F30" s="44">
        <v>4.5999999999999996</v>
      </c>
      <c r="G30" s="44">
        <f t="shared" si="1"/>
        <v>527.27015141992911</v>
      </c>
    </row>
    <row r="31" spans="1:7" ht="15" x14ac:dyDescent="0.25">
      <c r="A31" s="36">
        <f t="shared" si="2"/>
        <v>15</v>
      </c>
      <c r="B31" s="45" t="s">
        <v>56</v>
      </c>
      <c r="C31" s="197" t="s">
        <v>57</v>
      </c>
      <c r="D31" s="44">
        <v>39.200000000000003</v>
      </c>
      <c r="E31" s="43">
        <f t="shared" si="0"/>
        <v>22.321205572108713</v>
      </c>
      <c r="F31" s="44">
        <v>4.5999999999999996</v>
      </c>
      <c r="G31" s="44">
        <f t="shared" si="1"/>
        <v>102.67754563170007</v>
      </c>
    </row>
    <row r="32" spans="1:7" ht="15" x14ac:dyDescent="0.25">
      <c r="A32" s="36">
        <f t="shared" si="2"/>
        <v>16</v>
      </c>
      <c r="B32" s="50" t="s">
        <v>58</v>
      </c>
      <c r="C32" s="197" t="s">
        <v>59</v>
      </c>
      <c r="D32" s="44">
        <v>45</v>
      </c>
      <c r="E32" s="43">
        <f t="shared" si="0"/>
        <v>25.623832927165612</v>
      </c>
      <c r="F32" s="44">
        <v>4.5999999999999996</v>
      </c>
      <c r="G32" s="44">
        <f t="shared" si="1"/>
        <v>117.86963146496181</v>
      </c>
    </row>
    <row r="33" spans="1:7" ht="15" x14ac:dyDescent="0.25">
      <c r="A33" s="36">
        <f t="shared" si="2"/>
        <v>17</v>
      </c>
      <c r="B33" s="45" t="s">
        <v>60</v>
      </c>
      <c r="C33" s="197" t="s">
        <v>61</v>
      </c>
      <c r="D33" s="44">
        <v>49.4</v>
      </c>
      <c r="E33" s="43">
        <f t="shared" si="0"/>
        <v>28.129274368932915</v>
      </c>
      <c r="F33" s="44">
        <v>4.5999999999999996</v>
      </c>
      <c r="G33" s="44">
        <f t="shared" si="1"/>
        <v>129.39466209709141</v>
      </c>
    </row>
    <row r="34" spans="1:7" ht="15" x14ac:dyDescent="0.25">
      <c r="A34" s="36">
        <f t="shared" si="2"/>
        <v>18</v>
      </c>
      <c r="B34" s="45" t="s">
        <v>62</v>
      </c>
      <c r="C34" s="197" t="s">
        <v>63</v>
      </c>
      <c r="D34" s="44">
        <v>112.8</v>
      </c>
      <c r="E34" s="43">
        <f t="shared" si="0"/>
        <v>64.230407870761795</v>
      </c>
      <c r="F34" s="44">
        <v>4.5999999999999996</v>
      </c>
      <c r="G34" s="44">
        <f t="shared" si="1"/>
        <v>295.45987620550426</v>
      </c>
    </row>
    <row r="35" spans="1:7" ht="15" x14ac:dyDescent="0.25">
      <c r="A35" s="36">
        <f t="shared" si="2"/>
        <v>19</v>
      </c>
      <c r="B35" s="45" t="s">
        <v>64</v>
      </c>
      <c r="C35" s="197" t="s">
        <v>65</v>
      </c>
      <c r="D35" s="44">
        <v>112.2</v>
      </c>
      <c r="E35" s="43">
        <f t="shared" si="0"/>
        <v>63.888756765066262</v>
      </c>
      <c r="F35" s="44">
        <v>4.5999999999999996</v>
      </c>
      <c r="G35" s="44">
        <f t="shared" si="1"/>
        <v>293.88828111930479</v>
      </c>
    </row>
    <row r="36" spans="1:7" ht="15" x14ac:dyDescent="0.25">
      <c r="A36" s="36"/>
      <c r="B36" s="45"/>
      <c r="C36" s="46"/>
      <c r="D36" s="44">
        <f>SUM(D17:D35)</f>
        <v>1343.7</v>
      </c>
      <c r="E36" s="44">
        <f>SUM(E17:E35)</f>
        <v>765.12765120516519</v>
      </c>
      <c r="F36" s="44">
        <v>4.5999999999999996</v>
      </c>
      <c r="G36" s="44">
        <f>SUM(G17:G35)</f>
        <v>3519.5871955437597</v>
      </c>
    </row>
    <row r="37" spans="1:7" ht="15" x14ac:dyDescent="0.25">
      <c r="A37" s="36">
        <f>A35+1</f>
        <v>20</v>
      </c>
      <c r="B37" s="51" t="s">
        <v>66</v>
      </c>
      <c r="C37" s="197" t="s">
        <v>1451</v>
      </c>
      <c r="D37" s="44">
        <v>13</v>
      </c>
      <c r="E37" s="43">
        <f t="shared" ref="E37:E44" si="3">D37/$A$5*$E$4</f>
        <v>7.4024406234033986</v>
      </c>
      <c r="F37" s="44">
        <v>4.5999999999999996</v>
      </c>
      <c r="G37" s="44">
        <f t="shared" ref="G37:G45" si="4">E37*F37</f>
        <v>34.051226867655629</v>
      </c>
    </row>
    <row r="38" spans="1:7" ht="15" x14ac:dyDescent="0.25">
      <c r="A38" s="36">
        <f>A37+1</f>
        <v>21</v>
      </c>
      <c r="B38" s="52" t="s">
        <v>67</v>
      </c>
      <c r="C38" s="197" t="s">
        <v>1452</v>
      </c>
      <c r="D38" s="44">
        <v>50</v>
      </c>
      <c r="E38" s="43">
        <f t="shared" si="3"/>
        <v>28.470925474628462</v>
      </c>
      <c r="F38" s="44">
        <v>4.5999999999999996</v>
      </c>
      <c r="G38" s="44">
        <f t="shared" si="4"/>
        <v>130.96625718329091</v>
      </c>
    </row>
    <row r="39" spans="1:7" ht="15" x14ac:dyDescent="0.25">
      <c r="A39" s="36">
        <f t="shared" ref="A39:A45" si="5">A38+1</f>
        <v>22</v>
      </c>
      <c r="B39" s="51" t="s">
        <v>68</v>
      </c>
      <c r="C39" s="197" t="s">
        <v>1454</v>
      </c>
      <c r="D39" s="44">
        <v>74.2</v>
      </c>
      <c r="E39" s="43">
        <f t="shared" si="3"/>
        <v>42.250853404348632</v>
      </c>
      <c r="F39" s="44">
        <v>4.5999999999999996</v>
      </c>
      <c r="G39" s="44">
        <f t="shared" si="4"/>
        <v>194.35392566000368</v>
      </c>
    </row>
    <row r="40" spans="1:7" ht="15" x14ac:dyDescent="0.25">
      <c r="A40" s="36">
        <f t="shared" si="5"/>
        <v>23</v>
      </c>
      <c r="B40" s="51" t="s">
        <v>1354</v>
      </c>
      <c r="C40" s="197" t="s">
        <v>1355</v>
      </c>
      <c r="D40" s="44">
        <v>19.059999999999999</v>
      </c>
      <c r="E40" s="43">
        <f t="shared" si="3"/>
        <v>10.853116790928368</v>
      </c>
      <c r="F40" s="44">
        <v>4.5999999999999996</v>
      </c>
      <c r="G40" s="44">
        <f>E40*F40</f>
        <v>49.924337238270489</v>
      </c>
    </row>
    <row r="41" spans="1:7" ht="15" x14ac:dyDescent="0.25">
      <c r="A41" s="36">
        <f t="shared" si="5"/>
        <v>24</v>
      </c>
      <c r="B41" s="51" t="s">
        <v>1370</v>
      </c>
      <c r="C41" s="197" t="s">
        <v>1455</v>
      </c>
      <c r="D41" s="44">
        <v>19.059999999999999</v>
      </c>
      <c r="E41" s="43">
        <f t="shared" si="3"/>
        <v>10.853116790928368</v>
      </c>
      <c r="F41" s="44">
        <v>4.5999999999999996</v>
      </c>
      <c r="G41" s="44">
        <f>E41*F41</f>
        <v>49.924337238270489</v>
      </c>
    </row>
    <row r="42" spans="1:7" ht="15" x14ac:dyDescent="0.25">
      <c r="A42" s="36">
        <f t="shared" si="5"/>
        <v>25</v>
      </c>
      <c r="B42" s="51" t="s">
        <v>1371</v>
      </c>
      <c r="C42" s="197" t="s">
        <v>1365</v>
      </c>
      <c r="D42" s="44">
        <v>19.059999999999999</v>
      </c>
      <c r="E42" s="43"/>
      <c r="F42" s="44">
        <v>4.5999999999999996</v>
      </c>
      <c r="G42" s="44">
        <f t="shared" si="4"/>
        <v>0</v>
      </c>
    </row>
    <row r="43" spans="1:7" ht="15" x14ac:dyDescent="0.25">
      <c r="A43" s="36">
        <f t="shared" si="5"/>
        <v>26</v>
      </c>
      <c r="B43" s="51" t="s">
        <v>968</v>
      </c>
      <c r="C43" s="197" t="s">
        <v>1365</v>
      </c>
      <c r="D43" s="44">
        <v>74.599999999999994</v>
      </c>
      <c r="E43" s="43"/>
      <c r="F43" s="44">
        <v>4.5999999999999996</v>
      </c>
      <c r="G43" s="44">
        <f t="shared" si="4"/>
        <v>0</v>
      </c>
    </row>
    <row r="44" spans="1:7" ht="15" x14ac:dyDescent="0.25">
      <c r="A44" s="36">
        <f t="shared" si="5"/>
        <v>27</v>
      </c>
      <c r="B44" s="53" t="s">
        <v>69</v>
      </c>
      <c r="C44" s="197" t="s">
        <v>70</v>
      </c>
      <c r="D44" s="44">
        <v>7</v>
      </c>
      <c r="E44" s="43">
        <f t="shared" si="3"/>
        <v>3.9859295664479846</v>
      </c>
      <c r="F44" s="44">
        <v>4.5999999999999996</v>
      </c>
      <c r="G44" s="44">
        <f t="shared" si="4"/>
        <v>18.335276005660727</v>
      </c>
    </row>
    <row r="45" spans="1:7" ht="15" x14ac:dyDescent="0.25">
      <c r="A45" s="36">
        <f t="shared" si="5"/>
        <v>28</v>
      </c>
      <c r="B45" s="78" t="s">
        <v>1338</v>
      </c>
      <c r="C45" s="197" t="s">
        <v>1365</v>
      </c>
      <c r="D45" s="254">
        <v>36.700000000000003</v>
      </c>
      <c r="E45" s="268"/>
      <c r="F45" s="44">
        <v>4.5999999999999996</v>
      </c>
      <c r="G45" s="44">
        <f t="shared" si="4"/>
        <v>0</v>
      </c>
    </row>
    <row r="46" spans="1:7" ht="15" x14ac:dyDescent="0.25">
      <c r="A46" s="77"/>
      <c r="B46" s="78" t="s">
        <v>495</v>
      </c>
      <c r="C46" s="51"/>
      <c r="D46" s="205">
        <f>SUM(D37:D45)</f>
        <v>312.68</v>
      </c>
      <c r="E46" s="205">
        <f>SUM(E37:E45)</f>
        <v>103.81638265068521</v>
      </c>
      <c r="F46" s="44">
        <v>4.5999999999999996</v>
      </c>
      <c r="G46" s="205">
        <f>SUM(G37:G44)</f>
        <v>477.5553601931519</v>
      </c>
    </row>
    <row r="47" spans="1:7" ht="15" x14ac:dyDescent="0.25">
      <c r="A47" s="77"/>
      <c r="B47" s="78" t="s">
        <v>28</v>
      </c>
      <c r="C47" s="52"/>
      <c r="D47" s="205"/>
      <c r="E47" s="43"/>
      <c r="F47" s="44">
        <v>4.5999999999999996</v>
      </c>
      <c r="G47" s="79"/>
    </row>
    <row r="48" spans="1:7" ht="15" x14ac:dyDescent="0.25">
      <c r="A48" s="36">
        <v>1</v>
      </c>
      <c r="B48" s="71" t="str">
        <f>'[1]Под 1 и 2'!A6</f>
        <v>1/ 01</v>
      </c>
      <c r="C48" s="80" t="s">
        <v>110</v>
      </c>
      <c r="D48" s="208">
        <v>79.8</v>
      </c>
      <c r="E48" s="43">
        <f t="shared" ref="E48:E93" si="6">D48/$A$5*$E$4</f>
        <v>45.439597057507015</v>
      </c>
      <c r="F48" s="44">
        <v>4.5999999999999996</v>
      </c>
      <c r="G48" s="44">
        <f>E48*F48</f>
        <v>209.02214646453226</v>
      </c>
    </row>
    <row r="49" spans="1:7" ht="15" x14ac:dyDescent="0.25">
      <c r="A49" s="36">
        <f>A48+1</f>
        <v>2</v>
      </c>
      <c r="B49" s="71" t="str">
        <f>'[1]Под 1 и 2'!A7</f>
        <v>1/ 02</v>
      </c>
      <c r="C49" s="81" t="s">
        <v>111</v>
      </c>
      <c r="D49" s="204">
        <v>47.9</v>
      </c>
      <c r="E49" s="43">
        <f t="shared" si="6"/>
        <v>27.275146604694065</v>
      </c>
      <c r="F49" s="44">
        <v>4.5999999999999996</v>
      </c>
      <c r="G49" s="44">
        <f t="shared" si="1"/>
        <v>125.46567438159269</v>
      </c>
    </row>
    <row r="50" spans="1:7" ht="15" x14ac:dyDescent="0.25">
      <c r="A50" s="36">
        <f t="shared" ref="A50:A113" si="7">A49+1</f>
        <v>3</v>
      </c>
      <c r="B50" s="71" t="str">
        <f>'[1]Под 1 и 2'!A8</f>
        <v>1/ 03</v>
      </c>
      <c r="C50" s="81" t="s">
        <v>112</v>
      </c>
      <c r="D50" s="204">
        <v>47.8</v>
      </c>
      <c r="E50" s="43">
        <f t="shared" si="6"/>
        <v>27.218204753744804</v>
      </c>
      <c r="F50" s="44">
        <v>4.5999999999999996</v>
      </c>
      <c r="G50" s="44">
        <f t="shared" si="1"/>
        <v>125.20374186722609</v>
      </c>
    </row>
    <row r="51" spans="1:7" ht="15" x14ac:dyDescent="0.25">
      <c r="A51" s="36">
        <f t="shared" si="7"/>
        <v>4</v>
      </c>
      <c r="B51" s="71" t="str">
        <f>'[1]Под 1 и 2'!A9</f>
        <v>1/ 04</v>
      </c>
      <c r="C51" s="82" t="s">
        <v>113</v>
      </c>
      <c r="D51" s="204">
        <v>110.4</v>
      </c>
      <c r="E51" s="43">
        <f t="shared" si="6"/>
        <v>62.863803447979642</v>
      </c>
      <c r="F51" s="44">
        <v>4.5999999999999996</v>
      </c>
      <c r="G51" s="44">
        <f t="shared" si="1"/>
        <v>289.17349586070634</v>
      </c>
    </row>
    <row r="52" spans="1:7" ht="15.75" thickBot="1" x14ac:dyDescent="0.3">
      <c r="A52" s="36">
        <f t="shared" si="7"/>
        <v>5</v>
      </c>
      <c r="B52" s="71" t="str">
        <f>'[1]Под 1 и 2'!A10</f>
        <v>1/ 05</v>
      </c>
      <c r="C52" s="83" t="s">
        <v>114</v>
      </c>
      <c r="D52" s="204">
        <f>79.5</f>
        <v>79.5</v>
      </c>
      <c r="E52" s="43">
        <f t="shared" si="6"/>
        <v>45.268771504659249</v>
      </c>
      <c r="F52" s="44">
        <v>4.5999999999999996</v>
      </c>
      <c r="G52" s="44">
        <f t="shared" si="1"/>
        <v>208.23634892143252</v>
      </c>
    </row>
    <row r="53" spans="1:7" ht="15.75" thickBot="1" x14ac:dyDescent="0.3">
      <c r="A53" s="36">
        <f t="shared" si="7"/>
        <v>6</v>
      </c>
      <c r="B53" s="71" t="str">
        <f>'[1]Под 1 и 2'!A11</f>
        <v>1/ 06</v>
      </c>
      <c r="C53" s="151" t="s">
        <v>971</v>
      </c>
      <c r="D53" s="204">
        <v>48.4</v>
      </c>
      <c r="E53" s="43">
        <f t="shared" si="6"/>
        <v>27.559855859440347</v>
      </c>
      <c r="F53" s="44">
        <v>4.5999999999999996</v>
      </c>
      <c r="G53" s="44">
        <f t="shared" si="1"/>
        <v>126.77533695342559</v>
      </c>
    </row>
    <row r="54" spans="1:7" ht="15" x14ac:dyDescent="0.25">
      <c r="A54" s="36">
        <f t="shared" si="7"/>
        <v>7</v>
      </c>
      <c r="B54" s="71" t="str">
        <f>'[1]Под 1 и 2'!A12</f>
        <v>1/ 07</v>
      </c>
      <c r="C54" s="84" t="s">
        <v>115</v>
      </c>
      <c r="D54" s="204">
        <v>48.3</v>
      </c>
      <c r="E54" s="43">
        <f t="shared" si="6"/>
        <v>27.502914008491093</v>
      </c>
      <c r="F54" s="44">
        <v>4.5999999999999996</v>
      </c>
      <c r="G54" s="44">
        <f t="shared" si="1"/>
        <v>126.51340443905902</v>
      </c>
    </row>
    <row r="55" spans="1:7" ht="15" x14ac:dyDescent="0.25">
      <c r="A55" s="36">
        <f t="shared" si="7"/>
        <v>8</v>
      </c>
      <c r="B55" s="71" t="str">
        <f>'[1]Под 1 и 2'!A13</f>
        <v>1/ 08</v>
      </c>
      <c r="C55" s="84" t="s">
        <v>116</v>
      </c>
      <c r="D55" s="204">
        <v>110</v>
      </c>
      <c r="E55" s="43">
        <f t="shared" si="6"/>
        <v>62.636036044182603</v>
      </c>
      <c r="F55" s="44">
        <v>4.5999999999999996</v>
      </c>
      <c r="G55" s="44">
        <f t="shared" si="1"/>
        <v>288.12576580323997</v>
      </c>
    </row>
    <row r="56" spans="1:7" ht="15" x14ac:dyDescent="0.25">
      <c r="A56" s="36">
        <f t="shared" si="7"/>
        <v>9</v>
      </c>
      <c r="B56" s="71" t="str">
        <f>'[1]Под 1 и 2'!A14</f>
        <v>1/ 09</v>
      </c>
      <c r="C56" s="84" t="s">
        <v>117</v>
      </c>
      <c r="D56" s="204">
        <v>79.5</v>
      </c>
      <c r="E56" s="43">
        <f t="shared" si="6"/>
        <v>45.268771504659249</v>
      </c>
      <c r="F56" s="44">
        <v>4.5999999999999996</v>
      </c>
      <c r="G56" s="44">
        <f t="shared" si="1"/>
        <v>208.23634892143252</v>
      </c>
    </row>
    <row r="57" spans="1:7" ht="15" x14ac:dyDescent="0.25">
      <c r="A57" s="36">
        <f t="shared" si="7"/>
        <v>10</v>
      </c>
      <c r="B57" s="71" t="str">
        <f>'[1]Под 1 и 2'!A15</f>
        <v>1/ 10</v>
      </c>
      <c r="C57" s="84" t="s">
        <v>118</v>
      </c>
      <c r="D57" s="204">
        <v>53.5</v>
      </c>
      <c r="E57" s="43">
        <f t="shared" si="6"/>
        <v>30.463890257852452</v>
      </c>
      <c r="F57" s="44">
        <v>4.5999999999999996</v>
      </c>
      <c r="G57" s="44">
        <f t="shared" si="1"/>
        <v>140.13389518612126</v>
      </c>
    </row>
    <row r="58" spans="1:7" ht="15" x14ac:dyDescent="0.25">
      <c r="A58" s="36">
        <f t="shared" si="7"/>
        <v>11</v>
      </c>
      <c r="B58" s="71" t="str">
        <f>'[1]Под 1 и 2'!A16</f>
        <v>1/ 11</v>
      </c>
      <c r="C58" s="81" t="s">
        <v>119</v>
      </c>
      <c r="D58" s="204">
        <v>48.3</v>
      </c>
      <c r="E58" s="43">
        <f t="shared" si="6"/>
        <v>27.502914008491093</v>
      </c>
      <c r="F58" s="44">
        <v>4.5999999999999996</v>
      </c>
      <c r="G58" s="44">
        <f t="shared" si="1"/>
        <v>126.51340443905902</v>
      </c>
    </row>
    <row r="59" spans="1:7" ht="15" x14ac:dyDescent="0.25">
      <c r="A59" s="36">
        <f t="shared" si="7"/>
        <v>12</v>
      </c>
      <c r="B59" s="71" t="str">
        <f>'[1]Под 1 и 2'!A17</f>
        <v>1/ 12</v>
      </c>
      <c r="C59" s="36" t="s">
        <v>120</v>
      </c>
      <c r="D59" s="204">
        <f>110.4</f>
        <v>110.4</v>
      </c>
      <c r="E59" s="43">
        <f t="shared" si="6"/>
        <v>62.863803447979642</v>
      </c>
      <c r="F59" s="44">
        <v>4.5999999999999996</v>
      </c>
      <c r="G59" s="44">
        <f t="shared" si="1"/>
        <v>289.17349586070634</v>
      </c>
    </row>
    <row r="60" spans="1:7" ht="15" x14ac:dyDescent="0.25">
      <c r="A60" s="36">
        <f t="shared" si="7"/>
        <v>13</v>
      </c>
      <c r="B60" s="71" t="str">
        <f>'[1]Под 1 и 2'!A18</f>
        <v>1/ 13</v>
      </c>
      <c r="C60" s="84" t="s">
        <v>121</v>
      </c>
      <c r="D60" s="204">
        <v>79.7</v>
      </c>
      <c r="E60" s="43">
        <f t="shared" si="6"/>
        <v>45.382655206557764</v>
      </c>
      <c r="F60" s="44">
        <v>4.5999999999999996</v>
      </c>
      <c r="G60" s="44">
        <f t="shared" si="1"/>
        <v>208.76021395016571</v>
      </c>
    </row>
    <row r="61" spans="1:7" ht="15" x14ac:dyDescent="0.25">
      <c r="A61" s="36">
        <f t="shared" si="7"/>
        <v>14</v>
      </c>
      <c r="B61" s="71" t="str">
        <f>'[1]Под 1 и 2'!A19</f>
        <v>1/ 14</v>
      </c>
      <c r="C61" s="84" t="s">
        <v>122</v>
      </c>
      <c r="D61" s="204">
        <v>48.2</v>
      </c>
      <c r="E61" s="43">
        <f t="shared" si="6"/>
        <v>27.445972157541838</v>
      </c>
      <c r="F61" s="44">
        <v>4.5999999999999996</v>
      </c>
      <c r="G61" s="44">
        <f t="shared" si="1"/>
        <v>126.25147192469245</v>
      </c>
    </row>
    <row r="62" spans="1:7" ht="15" x14ac:dyDescent="0.25">
      <c r="A62" s="36">
        <f t="shared" si="7"/>
        <v>15</v>
      </c>
      <c r="B62" s="71" t="str">
        <f>'[1]Под 1 и 2'!A20</f>
        <v>1/ 15</v>
      </c>
      <c r="C62" s="82" t="s">
        <v>123</v>
      </c>
      <c r="D62" s="204">
        <v>48.3</v>
      </c>
      <c r="E62" s="43">
        <f t="shared" si="6"/>
        <v>27.502914008491093</v>
      </c>
      <c r="F62" s="44">
        <v>4.5999999999999996</v>
      </c>
      <c r="G62" s="44">
        <f t="shared" si="1"/>
        <v>126.51340443905902</v>
      </c>
    </row>
    <row r="63" spans="1:7" ht="15" x14ac:dyDescent="0.25">
      <c r="A63" s="36">
        <f t="shared" si="7"/>
        <v>16</v>
      </c>
      <c r="B63" s="71" t="str">
        <f>'[1]Под 1 и 2'!A21</f>
        <v>1/ 16</v>
      </c>
      <c r="C63" s="84" t="s">
        <v>124</v>
      </c>
      <c r="D63" s="204">
        <v>110.4</v>
      </c>
      <c r="E63" s="43">
        <f t="shared" si="6"/>
        <v>62.863803447979642</v>
      </c>
      <c r="F63" s="44">
        <v>4.5999999999999996</v>
      </c>
      <c r="G63" s="44">
        <f t="shared" si="1"/>
        <v>289.17349586070634</v>
      </c>
    </row>
    <row r="64" spans="1:7" ht="15" x14ac:dyDescent="0.25">
      <c r="A64" s="36">
        <f t="shared" si="7"/>
        <v>17</v>
      </c>
      <c r="B64" s="71" t="str">
        <f>'[1]Под 1 и 2'!A22</f>
        <v>1/ 17</v>
      </c>
      <c r="C64" s="84" t="s">
        <v>125</v>
      </c>
      <c r="D64" s="204">
        <v>79.3</v>
      </c>
      <c r="E64" s="43">
        <f t="shared" si="6"/>
        <v>45.154887802760733</v>
      </c>
      <c r="F64" s="44">
        <v>4.5999999999999996</v>
      </c>
      <c r="G64" s="44">
        <f t="shared" si="1"/>
        <v>207.71248389269937</v>
      </c>
    </row>
    <row r="65" spans="1:7" ht="15" x14ac:dyDescent="0.25">
      <c r="A65" s="36">
        <f t="shared" si="7"/>
        <v>18</v>
      </c>
      <c r="B65" s="71" t="str">
        <f>'[1]Под 1 и 2'!A23</f>
        <v>1/ 18</v>
      </c>
      <c r="C65" s="84" t="s">
        <v>126</v>
      </c>
      <c r="D65" s="204">
        <f>50.5</f>
        <v>50.5</v>
      </c>
      <c r="E65" s="43">
        <f t="shared" si="6"/>
        <v>28.755634729374744</v>
      </c>
      <c r="F65" s="44">
        <v>4.5999999999999996</v>
      </c>
      <c r="G65" s="44">
        <f t="shared" si="1"/>
        <v>132.27591975512382</v>
      </c>
    </row>
    <row r="66" spans="1:7" ht="15" x14ac:dyDescent="0.25">
      <c r="A66" s="36">
        <f t="shared" si="7"/>
        <v>19</v>
      </c>
      <c r="B66" s="71" t="str">
        <f>'[1]Под 1 и 2'!A24</f>
        <v>1/ 19</v>
      </c>
      <c r="C66" s="84" t="s">
        <v>127</v>
      </c>
      <c r="D66" s="204">
        <v>48</v>
      </c>
      <c r="E66" s="43">
        <f t="shared" si="6"/>
        <v>27.332088455643319</v>
      </c>
      <c r="F66" s="44">
        <v>4.5999999999999996</v>
      </c>
      <c r="G66" s="44">
        <f t="shared" si="1"/>
        <v>125.72760689595925</v>
      </c>
    </row>
    <row r="67" spans="1:7" ht="15" x14ac:dyDescent="0.25">
      <c r="A67" s="36">
        <f t="shared" si="7"/>
        <v>20</v>
      </c>
      <c r="B67" s="71" t="str">
        <f>'[1]Под 1 и 2'!A25</f>
        <v>1/ 20</v>
      </c>
      <c r="C67" s="85" t="s">
        <v>128</v>
      </c>
      <c r="D67" s="204">
        <v>110.8</v>
      </c>
      <c r="E67" s="43">
        <f t="shared" si="6"/>
        <v>63.091570851776666</v>
      </c>
      <c r="F67" s="44">
        <v>4.5999999999999996</v>
      </c>
      <c r="G67" s="44">
        <f t="shared" si="1"/>
        <v>290.22122591817265</v>
      </c>
    </row>
    <row r="68" spans="1:7" ht="15" x14ac:dyDescent="0.25">
      <c r="A68" s="36">
        <f t="shared" si="7"/>
        <v>21</v>
      </c>
      <c r="B68" s="71" t="str">
        <f>'[1]Под 1 и 2'!A26</f>
        <v>1/ 21</v>
      </c>
      <c r="C68" s="85" t="s">
        <v>129</v>
      </c>
      <c r="D68" s="204">
        <v>79.400000000000006</v>
      </c>
      <c r="E68" s="43">
        <f t="shared" si="6"/>
        <v>45.211829653709991</v>
      </c>
      <c r="F68" s="44">
        <v>4.5999999999999996</v>
      </c>
      <c r="G68" s="44">
        <f t="shared" si="1"/>
        <v>207.97441640706595</v>
      </c>
    </row>
    <row r="69" spans="1:7" ht="15" x14ac:dyDescent="0.25">
      <c r="A69" s="36">
        <f t="shared" si="7"/>
        <v>22</v>
      </c>
      <c r="B69" s="71" t="str">
        <f>'[1]Под 1 и 2'!A27</f>
        <v>1/ 22</v>
      </c>
      <c r="C69" s="85" t="s">
        <v>130</v>
      </c>
      <c r="D69" s="204">
        <v>51.8</v>
      </c>
      <c r="E69" s="43">
        <f t="shared" si="6"/>
        <v>29.495878791715086</v>
      </c>
      <c r="F69" s="44">
        <v>4.5999999999999996</v>
      </c>
      <c r="G69" s="44">
        <f t="shared" si="1"/>
        <v>135.68104244188939</v>
      </c>
    </row>
    <row r="70" spans="1:7" ht="15" x14ac:dyDescent="0.25">
      <c r="A70" s="36">
        <f t="shared" si="7"/>
        <v>23</v>
      </c>
      <c r="B70" s="71" t="str">
        <f>'[1]Под 1 и 2'!A28</f>
        <v>1/ 23</v>
      </c>
      <c r="C70" s="85" t="s">
        <v>131</v>
      </c>
      <c r="D70" s="204">
        <v>48.3</v>
      </c>
      <c r="E70" s="43">
        <f t="shared" si="6"/>
        <v>27.502914008491093</v>
      </c>
      <c r="F70" s="44">
        <v>4.5999999999999996</v>
      </c>
      <c r="G70" s="44">
        <f t="shared" si="1"/>
        <v>126.51340443905902</v>
      </c>
    </row>
    <row r="71" spans="1:7" ht="15" x14ac:dyDescent="0.25">
      <c r="A71" s="36">
        <f t="shared" si="7"/>
        <v>24</v>
      </c>
      <c r="B71" s="71" t="str">
        <f>'[1]Под 1 и 2'!A29</f>
        <v>1/ 24</v>
      </c>
      <c r="C71" s="85" t="s">
        <v>132</v>
      </c>
      <c r="D71" s="204">
        <v>110.8</v>
      </c>
      <c r="E71" s="43">
        <f t="shared" si="6"/>
        <v>63.091570851776666</v>
      </c>
      <c r="F71" s="44">
        <v>4.5999999999999996</v>
      </c>
      <c r="G71" s="44">
        <f t="shared" si="1"/>
        <v>290.22122591817265</v>
      </c>
    </row>
    <row r="72" spans="1:7" ht="15" x14ac:dyDescent="0.25">
      <c r="A72" s="36">
        <f t="shared" si="7"/>
        <v>25</v>
      </c>
      <c r="B72" s="71" t="str">
        <f>'[1]Под 1 и 2'!A30</f>
        <v>1/ 25</v>
      </c>
      <c r="C72" s="86" t="s">
        <v>133</v>
      </c>
      <c r="D72" s="204">
        <v>80.2</v>
      </c>
      <c r="E72" s="43">
        <f t="shared" si="6"/>
        <v>45.667364461304054</v>
      </c>
      <c r="F72" s="44">
        <v>4.5999999999999996</v>
      </c>
      <c r="G72" s="44">
        <f t="shared" si="1"/>
        <v>210.06987652199862</v>
      </c>
    </row>
    <row r="73" spans="1:7" ht="15" x14ac:dyDescent="0.25">
      <c r="A73" s="36">
        <f t="shared" si="7"/>
        <v>26</v>
      </c>
      <c r="B73" s="71" t="str">
        <f>'[1]Под 1 и 2'!A31</f>
        <v>1/ 26</v>
      </c>
      <c r="C73" s="85" t="s">
        <v>134</v>
      </c>
      <c r="D73" s="204">
        <v>48.6</v>
      </c>
      <c r="E73" s="43">
        <f t="shared" si="6"/>
        <v>27.673739561338866</v>
      </c>
      <c r="F73" s="44">
        <v>4.5999999999999996</v>
      </c>
      <c r="G73" s="44">
        <f t="shared" si="1"/>
        <v>127.29920198215878</v>
      </c>
    </row>
    <row r="74" spans="1:7" ht="15" x14ac:dyDescent="0.25">
      <c r="A74" s="36">
        <f t="shared" si="7"/>
        <v>27</v>
      </c>
      <c r="B74" s="71" t="str">
        <f>'[1]Под 1 и 2'!A32</f>
        <v>1/ 27</v>
      </c>
      <c r="C74" s="86" t="s">
        <v>135</v>
      </c>
      <c r="D74" s="204">
        <v>48.4</v>
      </c>
      <c r="E74" s="43">
        <f t="shared" si="6"/>
        <v>27.559855859440347</v>
      </c>
      <c r="F74" s="44">
        <v>4.5999999999999996</v>
      </c>
      <c r="G74" s="44">
        <f t="shared" si="1"/>
        <v>126.77533695342559</v>
      </c>
    </row>
    <row r="75" spans="1:7" ht="15" x14ac:dyDescent="0.25">
      <c r="A75" s="36">
        <f t="shared" si="7"/>
        <v>28</v>
      </c>
      <c r="B75" s="71" t="str">
        <f>'[1]Под 1 и 2'!A33</f>
        <v>1/ 28</v>
      </c>
      <c r="C75" s="87" t="s">
        <v>136</v>
      </c>
      <c r="D75" s="204">
        <v>109.9</v>
      </c>
      <c r="E75" s="43">
        <f t="shared" si="6"/>
        <v>62.57909419323336</v>
      </c>
      <c r="F75" s="44">
        <v>4.5999999999999996</v>
      </c>
      <c r="G75" s="44">
        <f t="shared" si="1"/>
        <v>287.86383328887342</v>
      </c>
    </row>
    <row r="76" spans="1:7" ht="15" x14ac:dyDescent="0.25">
      <c r="A76" s="36">
        <f t="shared" si="7"/>
        <v>29</v>
      </c>
      <c r="B76" s="71" t="str">
        <f>'[1]Под 1 и 2'!A34</f>
        <v>1/ 29</v>
      </c>
      <c r="C76" s="87" t="s">
        <v>137</v>
      </c>
      <c r="D76" s="204">
        <v>79.3</v>
      </c>
      <c r="E76" s="43">
        <f t="shared" si="6"/>
        <v>45.154887802760733</v>
      </c>
      <c r="F76" s="44">
        <v>4.5999999999999996</v>
      </c>
      <c r="G76" s="44">
        <f t="shared" si="1"/>
        <v>207.71248389269937</v>
      </c>
    </row>
    <row r="77" spans="1:7" ht="15" x14ac:dyDescent="0.25">
      <c r="A77" s="36">
        <f t="shared" si="7"/>
        <v>30</v>
      </c>
      <c r="B77" s="71" t="str">
        <f>'[1]Под 1 и 2'!A35</f>
        <v>1/ 30</v>
      </c>
      <c r="C77" s="87" t="s">
        <v>138</v>
      </c>
      <c r="D77" s="204">
        <v>48.4</v>
      </c>
      <c r="E77" s="43">
        <f t="shared" si="6"/>
        <v>27.559855859440347</v>
      </c>
      <c r="F77" s="44">
        <v>4.5999999999999996</v>
      </c>
      <c r="G77" s="44">
        <f t="shared" si="1"/>
        <v>126.77533695342559</v>
      </c>
    </row>
    <row r="78" spans="1:7" ht="15" x14ac:dyDescent="0.25">
      <c r="A78" s="36">
        <f t="shared" si="7"/>
        <v>31</v>
      </c>
      <c r="B78" s="71" t="str">
        <f>'[1]Под 1 и 2'!A36</f>
        <v>1/ 31</v>
      </c>
      <c r="C78" s="87" t="s">
        <v>139</v>
      </c>
      <c r="D78" s="204">
        <v>48.2</v>
      </c>
      <c r="E78" s="43">
        <f t="shared" si="6"/>
        <v>27.445972157541838</v>
      </c>
      <c r="F78" s="44">
        <v>4.5999999999999996</v>
      </c>
      <c r="G78" s="44">
        <f t="shared" si="1"/>
        <v>126.25147192469245</v>
      </c>
    </row>
    <row r="79" spans="1:7" ht="15" x14ac:dyDescent="0.25">
      <c r="A79" s="36">
        <f t="shared" si="7"/>
        <v>32</v>
      </c>
      <c r="B79" s="71" t="str">
        <f>'[1]Под 1 и 2'!A37</f>
        <v>1/ 32</v>
      </c>
      <c r="C79" s="87" t="s">
        <v>140</v>
      </c>
      <c r="D79" s="204">
        <v>110.4</v>
      </c>
      <c r="E79" s="43">
        <f t="shared" si="6"/>
        <v>62.863803447979642</v>
      </c>
      <c r="F79" s="44">
        <v>4.5999999999999996</v>
      </c>
      <c r="G79" s="44">
        <f t="shared" si="1"/>
        <v>289.17349586070634</v>
      </c>
    </row>
    <row r="80" spans="1:7" ht="15" x14ac:dyDescent="0.25">
      <c r="A80" s="36">
        <f t="shared" si="7"/>
        <v>33</v>
      </c>
      <c r="B80" s="71" t="str">
        <f>'[1]Под 1 и 2'!A38</f>
        <v>1/ 33</v>
      </c>
      <c r="C80" s="88" t="s">
        <v>141</v>
      </c>
      <c r="D80" s="204">
        <v>78.8</v>
      </c>
      <c r="E80" s="43">
        <f t="shared" si="6"/>
        <v>44.870178548014451</v>
      </c>
      <c r="F80" s="44">
        <v>4.5999999999999996</v>
      </c>
      <c r="G80" s="44">
        <f t="shared" si="1"/>
        <v>206.40282132086645</v>
      </c>
    </row>
    <row r="81" spans="1:13" ht="15" x14ac:dyDescent="0.25">
      <c r="A81" s="36">
        <f t="shared" si="7"/>
        <v>34</v>
      </c>
      <c r="B81" s="71" t="str">
        <f>'[1]Под 1 и 2'!A39</f>
        <v>1/ 34</v>
      </c>
      <c r="C81" s="88" t="s">
        <v>142</v>
      </c>
      <c r="D81" s="204">
        <v>50.3</v>
      </c>
      <c r="E81" s="43">
        <f t="shared" si="6"/>
        <v>28.641751027476229</v>
      </c>
      <c r="F81" s="44">
        <v>4.5999999999999996</v>
      </c>
      <c r="G81" s="44">
        <f t="shared" si="1"/>
        <v>131.75205472639064</v>
      </c>
    </row>
    <row r="82" spans="1:13" ht="15" x14ac:dyDescent="0.25">
      <c r="A82" s="36">
        <f t="shared" si="7"/>
        <v>35</v>
      </c>
      <c r="B82" s="71" t="str">
        <f>'[1]Под 1 и 2'!A40</f>
        <v>1/ 35</v>
      </c>
      <c r="C82" s="88" t="s">
        <v>143</v>
      </c>
      <c r="D82" s="204">
        <v>49.1</v>
      </c>
      <c r="E82" s="43">
        <f t="shared" si="6"/>
        <v>27.958448816085149</v>
      </c>
      <c r="F82" s="44">
        <v>4.5999999999999996</v>
      </c>
      <c r="G82" s="44">
        <f t="shared" si="1"/>
        <v>128.60886455399168</v>
      </c>
    </row>
    <row r="83" spans="1:13" ht="15" x14ac:dyDescent="0.25">
      <c r="A83" s="36">
        <f t="shared" si="7"/>
        <v>36</v>
      </c>
      <c r="B83" s="71" t="str">
        <f>'[1]Под 1 и 2'!A41</f>
        <v>1/ 36</v>
      </c>
      <c r="C83" s="88" t="s">
        <v>144</v>
      </c>
      <c r="D83" s="204">
        <v>109.1</v>
      </c>
      <c r="E83" s="43">
        <f t="shared" si="6"/>
        <v>62.123559385639297</v>
      </c>
      <c r="F83" s="44">
        <v>4.5999999999999996</v>
      </c>
      <c r="G83" s="44">
        <f t="shared" si="1"/>
        <v>285.76837317394074</v>
      </c>
    </row>
    <row r="84" spans="1:13" ht="15" x14ac:dyDescent="0.25">
      <c r="A84" s="36">
        <f t="shared" si="7"/>
        <v>37</v>
      </c>
      <c r="B84" s="71" t="str">
        <f>'[1]Под 1 и 2'!A42</f>
        <v>1/ 37</v>
      </c>
      <c r="C84" s="88" t="s">
        <v>145</v>
      </c>
      <c r="D84" s="204">
        <v>78.3</v>
      </c>
      <c r="E84" s="43">
        <f t="shared" si="6"/>
        <v>44.585469293268169</v>
      </c>
      <c r="F84" s="44">
        <v>4.5999999999999996</v>
      </c>
      <c r="G84" s="44">
        <f t="shared" si="1"/>
        <v>205.09315874903356</v>
      </c>
    </row>
    <row r="85" spans="1:13" ht="15" x14ac:dyDescent="0.25">
      <c r="A85" s="36">
        <f t="shared" si="7"/>
        <v>38</v>
      </c>
      <c r="B85" s="71" t="str">
        <f>'[1]Под 1 и 2'!A43</f>
        <v>1/ 38</v>
      </c>
      <c r="C85" s="89" t="s">
        <v>146</v>
      </c>
      <c r="D85" s="204">
        <v>49.1</v>
      </c>
      <c r="E85" s="43">
        <f t="shared" si="6"/>
        <v>27.958448816085149</v>
      </c>
      <c r="F85" s="44">
        <v>4.5999999999999996</v>
      </c>
      <c r="G85" s="44">
        <f t="shared" ref="G85:G148" si="8">E85*F85</f>
        <v>128.60886455399168</v>
      </c>
    </row>
    <row r="86" spans="1:13" ht="15" x14ac:dyDescent="0.25">
      <c r="A86" s="36">
        <f t="shared" si="7"/>
        <v>39</v>
      </c>
      <c r="B86" s="71" t="str">
        <f>'[1]Под 1 и 2'!A44</f>
        <v>1/ 39</v>
      </c>
      <c r="C86" s="89" t="s">
        <v>147</v>
      </c>
      <c r="D86" s="204">
        <v>48.6</v>
      </c>
      <c r="E86" s="43">
        <f t="shared" si="6"/>
        <v>27.673739561338866</v>
      </c>
      <c r="F86" s="44">
        <v>4.5999999999999996</v>
      </c>
      <c r="G86" s="44">
        <f t="shared" si="8"/>
        <v>127.29920198215878</v>
      </c>
    </row>
    <row r="87" spans="1:13" ht="15" x14ac:dyDescent="0.25">
      <c r="A87" s="36">
        <f t="shared" si="7"/>
        <v>40</v>
      </c>
      <c r="B87" s="71" t="str">
        <f>'[1]Под 1 и 2'!A45</f>
        <v>1/ 40</v>
      </c>
      <c r="C87" s="89" t="s">
        <v>148</v>
      </c>
      <c r="D87" s="204">
        <v>109.9</v>
      </c>
      <c r="E87" s="43">
        <f t="shared" si="6"/>
        <v>62.57909419323336</v>
      </c>
      <c r="F87" s="44">
        <v>4.5999999999999996</v>
      </c>
      <c r="G87" s="44">
        <f t="shared" si="8"/>
        <v>287.86383328887342</v>
      </c>
    </row>
    <row r="88" spans="1:13" ht="15" x14ac:dyDescent="0.25">
      <c r="A88" s="36">
        <f t="shared" si="7"/>
        <v>41</v>
      </c>
      <c r="B88" s="71" t="str">
        <f>'[1]Под 1 и 2'!A46</f>
        <v>1/ 41</v>
      </c>
      <c r="C88" s="88" t="s">
        <v>149</v>
      </c>
      <c r="D88" s="204">
        <v>78.7</v>
      </c>
      <c r="E88" s="43">
        <f t="shared" si="6"/>
        <v>44.8132366970652</v>
      </c>
      <c r="F88" s="44">
        <v>4.5999999999999996</v>
      </c>
      <c r="G88" s="44">
        <f t="shared" si="8"/>
        <v>206.1408888064999</v>
      </c>
    </row>
    <row r="89" spans="1:13" ht="15" x14ac:dyDescent="0.25">
      <c r="A89" s="36">
        <f t="shared" si="7"/>
        <v>42</v>
      </c>
      <c r="B89" s="71" t="str">
        <f>'[1]Под 1 и 2'!A47</f>
        <v>1/ 42</v>
      </c>
      <c r="C89" s="89" t="s">
        <v>150</v>
      </c>
      <c r="D89" s="204">
        <v>54.3</v>
      </c>
      <c r="E89" s="43">
        <f t="shared" si="6"/>
        <v>30.919425065446504</v>
      </c>
      <c r="F89" s="44">
        <v>4.5999999999999996</v>
      </c>
      <c r="G89" s="44">
        <f t="shared" si="8"/>
        <v>142.22935530105391</v>
      </c>
    </row>
    <row r="90" spans="1:13" ht="15" x14ac:dyDescent="0.25">
      <c r="A90" s="36">
        <f t="shared" si="7"/>
        <v>43</v>
      </c>
      <c r="B90" s="71" t="str">
        <f>'[1]Под 1 и 2'!A48</f>
        <v>1/ 43</v>
      </c>
      <c r="C90" s="88" t="s">
        <v>151</v>
      </c>
      <c r="D90" s="204">
        <v>50.1</v>
      </c>
      <c r="E90" s="43">
        <f t="shared" si="6"/>
        <v>28.527867325577716</v>
      </c>
      <c r="F90" s="44">
        <v>4.5999999999999996</v>
      </c>
      <c r="G90" s="44">
        <f t="shared" si="8"/>
        <v>131.22818969765748</v>
      </c>
    </row>
    <row r="91" spans="1:13" ht="15" x14ac:dyDescent="0.25">
      <c r="A91" s="36">
        <f t="shared" si="7"/>
        <v>44</v>
      </c>
      <c r="B91" s="71" t="str">
        <f>'[1]Под 1 и 2'!A49</f>
        <v>1/ 44</v>
      </c>
      <c r="C91" s="88" t="s">
        <v>152</v>
      </c>
      <c r="D91" s="204">
        <v>114.1</v>
      </c>
      <c r="E91" s="43">
        <f t="shared" si="6"/>
        <v>64.970651933102147</v>
      </c>
      <c r="F91" s="44">
        <v>4.5999999999999996</v>
      </c>
      <c r="G91" s="44">
        <f t="shared" si="8"/>
        <v>298.86499889226985</v>
      </c>
    </row>
    <row r="92" spans="1:13" ht="15" x14ac:dyDescent="0.25">
      <c r="A92" s="36">
        <f t="shared" si="7"/>
        <v>45</v>
      </c>
      <c r="B92" s="71" t="str">
        <f>'[1]Под 1 и 2'!A50</f>
        <v>1/ 45</v>
      </c>
      <c r="C92" s="88" t="s">
        <v>153</v>
      </c>
      <c r="D92" s="204">
        <v>81.2</v>
      </c>
      <c r="E92" s="43">
        <f t="shared" si="6"/>
        <v>46.236782970796618</v>
      </c>
      <c r="F92" s="44">
        <v>4.5999999999999996</v>
      </c>
      <c r="G92" s="44">
        <f t="shared" si="8"/>
        <v>212.68920166566443</v>
      </c>
    </row>
    <row r="93" spans="1:13" ht="15" x14ac:dyDescent="0.25">
      <c r="A93" s="36">
        <f t="shared" si="7"/>
        <v>46</v>
      </c>
      <c r="B93" s="71" t="str">
        <f>'[1]Под 1 и 2'!A51</f>
        <v>1/ 46</v>
      </c>
      <c r="C93" s="87" t="s">
        <v>154</v>
      </c>
      <c r="D93" s="204">
        <v>47.9</v>
      </c>
      <c r="E93" s="43">
        <f t="shared" si="6"/>
        <v>27.275146604694065</v>
      </c>
      <c r="F93" s="44">
        <v>4.5999999999999996</v>
      </c>
      <c r="G93" s="44">
        <f t="shared" si="8"/>
        <v>125.46567438159269</v>
      </c>
      <c r="J93" t="s">
        <v>1663</v>
      </c>
    </row>
    <row r="94" spans="1:13" ht="39" x14ac:dyDescent="0.25">
      <c r="A94" s="36">
        <f t="shared" si="7"/>
        <v>47</v>
      </c>
      <c r="B94" s="71" t="str">
        <f>'[1]Под 1 и 2'!A52</f>
        <v>1/ 47</v>
      </c>
      <c r="C94" s="87" t="s">
        <v>155</v>
      </c>
      <c r="D94" s="204">
        <v>50.6</v>
      </c>
      <c r="E94" s="43">
        <f>D94/$A$5*$E$4</f>
        <v>28.812576580323999</v>
      </c>
      <c r="F94" s="44">
        <v>4.5999999999999996</v>
      </c>
      <c r="G94" s="44">
        <f t="shared" si="8"/>
        <v>132.53785226949037</v>
      </c>
      <c r="I94" s="36" t="s">
        <v>1662</v>
      </c>
      <c r="J94" s="373" t="s">
        <v>1664</v>
      </c>
      <c r="K94" s="373" t="s">
        <v>1665</v>
      </c>
      <c r="L94" s="373" t="s">
        <v>1666</v>
      </c>
      <c r="M94" s="373" t="s">
        <v>1667</v>
      </c>
    </row>
    <row r="95" spans="1:13" ht="15.75" x14ac:dyDescent="0.25">
      <c r="A95" s="471">
        <f t="shared" si="7"/>
        <v>48</v>
      </c>
      <c r="B95" s="472" t="str">
        <f>'[1]Под 1 и 2'!A53</f>
        <v>1/ 48</v>
      </c>
      <c r="C95" s="473" t="s">
        <v>156</v>
      </c>
      <c r="D95" s="474">
        <v>114.2</v>
      </c>
      <c r="E95" s="43">
        <f>D95/$A$5*$E$4</f>
        <v>65.027593784051405</v>
      </c>
      <c r="F95" s="44">
        <v>4.5999999999999996</v>
      </c>
      <c r="G95" s="475">
        <f t="shared" si="8"/>
        <v>299.12693140663646</v>
      </c>
      <c r="I95" s="579"/>
      <c r="J95" s="579">
        <v>1</v>
      </c>
      <c r="K95" s="579">
        <v>2</v>
      </c>
      <c r="L95" s="579" t="s">
        <v>1668</v>
      </c>
      <c r="M95" s="579">
        <v>4</v>
      </c>
    </row>
    <row r="96" spans="1:13" ht="15" x14ac:dyDescent="0.25">
      <c r="A96" s="36">
        <f t="shared" si="7"/>
        <v>49</v>
      </c>
      <c r="B96" s="71" t="str">
        <f>'[1]Под 1 и 2'!A54</f>
        <v>1/ 49</v>
      </c>
      <c r="C96" s="88" t="s">
        <v>157</v>
      </c>
      <c r="D96" s="204">
        <v>76.400000000000006</v>
      </c>
      <c r="E96" s="43">
        <f t="shared" ref="E96" si="9">D96/$A$5*$E$4</f>
        <v>43.503574125232291</v>
      </c>
      <c r="F96" s="44">
        <v>4.5999999999999996</v>
      </c>
      <c r="G96" s="44">
        <f t="shared" si="8"/>
        <v>200.11644097606853</v>
      </c>
      <c r="I96" s="36" t="s">
        <v>1660</v>
      </c>
      <c r="J96" s="36">
        <v>536.04</v>
      </c>
      <c r="K96" s="36"/>
      <c r="L96" s="36">
        <f>J96</f>
        <v>536.04</v>
      </c>
      <c r="M96" s="36">
        <v>280.44</v>
      </c>
    </row>
    <row r="97" spans="1:13" ht="15" x14ac:dyDescent="0.25">
      <c r="A97" s="36">
        <f t="shared" si="7"/>
        <v>50</v>
      </c>
      <c r="B97" s="71" t="str">
        <f>'[1]Под 1 и 2'!A55</f>
        <v>1/ 50</v>
      </c>
      <c r="C97" s="90" t="s">
        <v>158</v>
      </c>
      <c r="D97" s="204">
        <v>51.1</v>
      </c>
      <c r="E97" s="43">
        <f t="shared" ref="E97:E127" si="10">D97/$A$5*$E$4</f>
        <v>29.097285835070284</v>
      </c>
      <c r="F97" s="44">
        <v>4.5999999999999996</v>
      </c>
      <c r="G97" s="44">
        <f t="shared" si="8"/>
        <v>133.84751484132329</v>
      </c>
      <c r="I97" s="36" t="s">
        <v>1661</v>
      </c>
      <c r="J97" s="36">
        <v>262.19</v>
      </c>
      <c r="K97" s="36">
        <v>273.85000000000002</v>
      </c>
      <c r="L97" s="36">
        <f>J97-K97</f>
        <v>-11.660000000000025</v>
      </c>
      <c r="M97" s="36">
        <v>280.44</v>
      </c>
    </row>
    <row r="98" spans="1:13" ht="42" customHeight="1" x14ac:dyDescent="0.25">
      <c r="A98" s="36">
        <f t="shared" si="7"/>
        <v>51</v>
      </c>
      <c r="B98" s="71" t="str">
        <f>'[1]Под 1 и 2'!A62</f>
        <v>1/ 51</v>
      </c>
      <c r="C98" s="91" t="s">
        <v>159</v>
      </c>
      <c r="D98" s="204">
        <v>50.2</v>
      </c>
      <c r="E98" s="43">
        <f t="shared" si="10"/>
        <v>28.584809176526978</v>
      </c>
      <c r="F98" s="44">
        <v>4.5999999999999996</v>
      </c>
      <c r="G98" s="44">
        <f t="shared" si="8"/>
        <v>131.49012221202409</v>
      </c>
      <c r="I98" s="373" t="s">
        <v>1669</v>
      </c>
      <c r="J98" s="36"/>
      <c r="K98" s="36">
        <f>M96+M97-L96-L97</f>
        <v>36.500000000000057</v>
      </c>
      <c r="L98" s="36"/>
      <c r="M98" s="36"/>
    </row>
    <row r="99" spans="1:13" ht="15" x14ac:dyDescent="0.25">
      <c r="A99" s="36">
        <f t="shared" si="7"/>
        <v>52</v>
      </c>
      <c r="B99" s="71" t="str">
        <f>'[1]Под 1 и 2'!A63</f>
        <v>1/ 52</v>
      </c>
      <c r="C99" s="91" t="s">
        <v>160</v>
      </c>
      <c r="D99" s="204">
        <v>114.4</v>
      </c>
      <c r="E99" s="43">
        <f t="shared" si="10"/>
        <v>65.14147748594992</v>
      </c>
      <c r="F99" s="44">
        <v>4.5999999999999996</v>
      </c>
      <c r="G99" s="44">
        <f t="shared" si="8"/>
        <v>299.65079643536961</v>
      </c>
    </row>
    <row r="100" spans="1:13" ht="15" x14ac:dyDescent="0.25">
      <c r="A100" s="36">
        <f t="shared" si="7"/>
        <v>53</v>
      </c>
      <c r="B100" s="71" t="s">
        <v>161</v>
      </c>
      <c r="C100" s="91" t="s">
        <v>162</v>
      </c>
      <c r="D100" s="204">
        <v>81</v>
      </c>
      <c r="E100" s="43">
        <f t="shared" si="10"/>
        <v>46.122899268898109</v>
      </c>
      <c r="F100" s="44">
        <v>4.5999999999999996</v>
      </c>
      <c r="G100" s="44">
        <f t="shared" si="8"/>
        <v>212.1653366369313</v>
      </c>
    </row>
    <row r="101" spans="1:13" ht="15" x14ac:dyDescent="0.25">
      <c r="A101" s="36">
        <f t="shared" si="7"/>
        <v>54</v>
      </c>
      <c r="B101" s="71" t="str">
        <f>'[1]Под 1 и 2'!A65</f>
        <v>1/ 54</v>
      </c>
      <c r="C101" s="92" t="s">
        <v>163</v>
      </c>
      <c r="D101" s="204">
        <v>50.8</v>
      </c>
      <c r="E101" s="43">
        <f t="shared" si="10"/>
        <v>28.926460282222511</v>
      </c>
      <c r="F101" s="44">
        <v>4.5999999999999996</v>
      </c>
      <c r="G101" s="44">
        <f t="shared" si="8"/>
        <v>133.06171729822353</v>
      </c>
    </row>
    <row r="102" spans="1:13" ht="15" x14ac:dyDescent="0.25">
      <c r="A102" s="36">
        <f t="shared" si="7"/>
        <v>55</v>
      </c>
      <c r="B102" s="71" t="str">
        <f>'[1]Под 1 и 2'!A66</f>
        <v>1/ 55</v>
      </c>
      <c r="C102" s="91" t="s">
        <v>164</v>
      </c>
      <c r="D102" s="204">
        <v>50.8</v>
      </c>
      <c r="E102" s="43">
        <f t="shared" si="10"/>
        <v>28.926460282222511</v>
      </c>
      <c r="F102" s="44">
        <v>4.5999999999999996</v>
      </c>
      <c r="G102" s="44">
        <f t="shared" si="8"/>
        <v>133.06171729822353</v>
      </c>
    </row>
    <row r="103" spans="1:13" ht="15" x14ac:dyDescent="0.25">
      <c r="A103" s="36">
        <f t="shared" si="7"/>
        <v>56</v>
      </c>
      <c r="B103" s="71" t="str">
        <f>'[1]Под 1 и 2'!A67</f>
        <v>1/ 56</v>
      </c>
      <c r="C103" s="87" t="s">
        <v>165</v>
      </c>
      <c r="D103" s="204">
        <v>114.4</v>
      </c>
      <c r="E103" s="43">
        <f t="shared" si="10"/>
        <v>65.14147748594992</v>
      </c>
      <c r="F103" s="44">
        <v>4.5999999999999996</v>
      </c>
      <c r="G103" s="44">
        <f t="shared" si="8"/>
        <v>299.65079643536961</v>
      </c>
    </row>
    <row r="104" spans="1:13" ht="15" x14ac:dyDescent="0.25">
      <c r="A104" s="36">
        <f t="shared" si="7"/>
        <v>57</v>
      </c>
      <c r="B104" s="71" t="str">
        <f>'[1]Под 1 и 2'!A68</f>
        <v>1/ 57</v>
      </c>
      <c r="C104" s="87" t="s">
        <v>166</v>
      </c>
      <c r="D104" s="204">
        <v>82.7</v>
      </c>
      <c r="E104" s="43">
        <f t="shared" si="10"/>
        <v>47.090910735035472</v>
      </c>
      <c r="F104" s="44">
        <v>4.5999999999999996</v>
      </c>
      <c r="G104" s="44">
        <f t="shared" si="8"/>
        <v>216.61818938116315</v>
      </c>
    </row>
    <row r="105" spans="1:13" ht="15" x14ac:dyDescent="0.25">
      <c r="A105" s="36">
        <f t="shared" si="7"/>
        <v>58</v>
      </c>
      <c r="B105" s="71" t="str">
        <f>'[1]Под 1 и 2'!A69</f>
        <v>1/ 58</v>
      </c>
      <c r="C105" s="87" t="s">
        <v>167</v>
      </c>
      <c r="D105" s="204">
        <v>51</v>
      </c>
      <c r="E105" s="43">
        <f t="shared" si="10"/>
        <v>29.040343984121026</v>
      </c>
      <c r="F105" s="44">
        <v>4.5999999999999996</v>
      </c>
      <c r="G105" s="44">
        <f t="shared" si="8"/>
        <v>133.58558232695671</v>
      </c>
    </row>
    <row r="106" spans="1:13" ht="15" x14ac:dyDescent="0.25">
      <c r="A106" s="36">
        <f t="shared" si="7"/>
        <v>59</v>
      </c>
      <c r="B106" s="71" t="str">
        <f>'[1]Под 1 и 2'!A70</f>
        <v>1/ 59</v>
      </c>
      <c r="C106" s="87" t="s">
        <v>168</v>
      </c>
      <c r="D106" s="204">
        <v>54.7</v>
      </c>
      <c r="E106" s="43">
        <f t="shared" si="10"/>
        <v>31.147192469243535</v>
      </c>
      <c r="F106" s="44">
        <v>4.5999999999999996</v>
      </c>
      <c r="G106" s="44">
        <f t="shared" si="8"/>
        <v>143.27708535852025</v>
      </c>
    </row>
    <row r="107" spans="1:13" ht="15" x14ac:dyDescent="0.25">
      <c r="A107" s="36">
        <f t="shared" si="7"/>
        <v>60</v>
      </c>
      <c r="B107" s="71" t="str">
        <f>'[1]Под 1 и 2'!A71</f>
        <v>1/ 60</v>
      </c>
      <c r="C107" s="87" t="s">
        <v>169</v>
      </c>
      <c r="D107" s="204">
        <v>120.3</v>
      </c>
      <c r="E107" s="43">
        <f t="shared" si="10"/>
        <v>68.501046691956063</v>
      </c>
      <c r="F107" s="44">
        <v>4.5999999999999996</v>
      </c>
      <c r="G107" s="44">
        <f t="shared" si="8"/>
        <v>315.10481478299789</v>
      </c>
    </row>
    <row r="108" spans="1:13" ht="15" x14ac:dyDescent="0.25">
      <c r="A108" s="36">
        <f t="shared" si="7"/>
        <v>61</v>
      </c>
      <c r="B108" s="71" t="str">
        <f>'[1]Под 1 и 2'!A72</f>
        <v>1/ 61</v>
      </c>
      <c r="C108" s="93" t="s">
        <v>170</v>
      </c>
      <c r="D108" s="204">
        <f>84</f>
        <v>84</v>
      </c>
      <c r="E108" s="43">
        <f t="shared" si="10"/>
        <v>47.831154797375817</v>
      </c>
      <c r="F108" s="44">
        <v>4.5999999999999996</v>
      </c>
      <c r="G108" s="44">
        <f t="shared" si="8"/>
        <v>220.02331206792874</v>
      </c>
    </row>
    <row r="109" spans="1:13" ht="15" x14ac:dyDescent="0.25">
      <c r="A109" s="36">
        <f t="shared" si="7"/>
        <v>62</v>
      </c>
      <c r="B109" s="71" t="str">
        <f>'[1]Под 1 и 2'!A73</f>
        <v>1/ 62</v>
      </c>
      <c r="C109" s="88" t="s">
        <v>171</v>
      </c>
      <c r="D109" s="204">
        <v>50.6</v>
      </c>
      <c r="E109" s="43">
        <f t="shared" si="10"/>
        <v>28.812576580323999</v>
      </c>
      <c r="F109" s="44">
        <v>4.5999999999999996</v>
      </c>
      <c r="G109" s="44">
        <f t="shared" si="8"/>
        <v>132.53785226949037</v>
      </c>
    </row>
    <row r="110" spans="1:13" ht="15" x14ac:dyDescent="0.25">
      <c r="A110" s="36">
        <f t="shared" si="7"/>
        <v>63</v>
      </c>
      <c r="B110" s="71" t="str">
        <f>'[1]Под 1 и 2'!A74</f>
        <v>1/ 63</v>
      </c>
      <c r="C110" s="91" t="s">
        <v>172</v>
      </c>
      <c r="D110" s="204">
        <v>50.2</v>
      </c>
      <c r="E110" s="43">
        <f t="shared" si="10"/>
        <v>28.584809176526978</v>
      </c>
      <c r="F110" s="44">
        <v>4.5999999999999996</v>
      </c>
      <c r="G110" s="44">
        <f t="shared" si="8"/>
        <v>131.49012221202409</v>
      </c>
    </row>
    <row r="111" spans="1:13" ht="15" x14ac:dyDescent="0.25">
      <c r="A111" s="36">
        <f t="shared" si="7"/>
        <v>64</v>
      </c>
      <c r="B111" s="71" t="str">
        <f>'[1]Под 1 и 2'!A75</f>
        <v>1/ 64</v>
      </c>
      <c r="C111" s="87" t="s">
        <v>173</v>
      </c>
      <c r="D111" s="204">
        <v>119.9</v>
      </c>
      <c r="E111" s="43">
        <f t="shared" si="10"/>
        <v>68.273279288159046</v>
      </c>
      <c r="F111" s="44">
        <v>4.5999999999999996</v>
      </c>
      <c r="G111" s="44">
        <f t="shared" si="8"/>
        <v>314.05708472553158</v>
      </c>
    </row>
    <row r="112" spans="1:13" ht="15" x14ac:dyDescent="0.25">
      <c r="A112" s="36">
        <f t="shared" si="7"/>
        <v>65</v>
      </c>
      <c r="B112" s="71" t="str">
        <f>'[1]Под 1 и 2'!A77</f>
        <v xml:space="preserve">1/ 65 </v>
      </c>
      <c r="C112" s="92" t="s">
        <v>174</v>
      </c>
      <c r="D112" s="204">
        <v>82.8</v>
      </c>
      <c r="E112" s="43">
        <f t="shared" si="10"/>
        <v>47.147852585984722</v>
      </c>
      <c r="F112" s="44">
        <v>4.5999999999999996</v>
      </c>
      <c r="G112" s="44">
        <f t="shared" si="8"/>
        <v>216.8801218955297</v>
      </c>
    </row>
    <row r="113" spans="1:7" ht="15" x14ac:dyDescent="0.25">
      <c r="A113" s="36">
        <f t="shared" si="7"/>
        <v>66</v>
      </c>
      <c r="B113" s="71" t="str">
        <f>'[1]Под 1 и 2'!A78</f>
        <v>1/ 66</v>
      </c>
      <c r="C113" s="86" t="s">
        <v>175</v>
      </c>
      <c r="D113" s="204">
        <v>50.6</v>
      </c>
      <c r="E113" s="43">
        <f t="shared" si="10"/>
        <v>28.812576580323999</v>
      </c>
      <c r="F113" s="44">
        <v>4.5999999999999996</v>
      </c>
      <c r="G113" s="44">
        <f t="shared" si="8"/>
        <v>132.53785226949037</v>
      </c>
    </row>
    <row r="114" spans="1:7" ht="15" x14ac:dyDescent="0.25">
      <c r="A114" s="36">
        <f t="shared" ref="A114:A179" si="11">A113+1</f>
        <v>67</v>
      </c>
      <c r="B114" s="71" t="str">
        <f>'[1]Под 1 и 2'!A79</f>
        <v>1/ 67</v>
      </c>
      <c r="C114" s="92" t="s">
        <v>176</v>
      </c>
      <c r="D114" s="204">
        <v>50.7</v>
      </c>
      <c r="E114" s="43">
        <f t="shared" si="10"/>
        <v>28.86951843127326</v>
      </c>
      <c r="F114" s="44">
        <v>4.5999999999999996</v>
      </c>
      <c r="G114" s="44">
        <f t="shared" si="8"/>
        <v>132.79978478385698</v>
      </c>
    </row>
    <row r="115" spans="1:7" ht="15" x14ac:dyDescent="0.25">
      <c r="A115" s="36">
        <f t="shared" si="11"/>
        <v>68</v>
      </c>
      <c r="B115" s="71" t="str">
        <f>'[1]Под 1 и 2'!A80</f>
        <v>1/ 68</v>
      </c>
      <c r="C115" s="86" t="s">
        <v>177</v>
      </c>
      <c r="D115" s="204">
        <v>120.9</v>
      </c>
      <c r="E115" s="43">
        <f t="shared" si="10"/>
        <v>68.84269779765161</v>
      </c>
      <c r="F115" s="44">
        <v>4.5999999999999996</v>
      </c>
      <c r="G115" s="44">
        <f t="shared" si="8"/>
        <v>316.67640986919736</v>
      </c>
    </row>
    <row r="116" spans="1:7" ht="15" x14ac:dyDescent="0.25">
      <c r="A116" s="36">
        <f t="shared" si="11"/>
        <v>69</v>
      </c>
      <c r="B116" s="71" t="str">
        <f>'[1]Под 1 и 2'!A81</f>
        <v xml:space="preserve">2/ 69 </v>
      </c>
      <c r="C116" s="86" t="s">
        <v>178</v>
      </c>
      <c r="D116" s="208">
        <v>107.1</v>
      </c>
      <c r="E116" s="43">
        <f t="shared" si="10"/>
        <v>60.984722366654161</v>
      </c>
      <c r="F116" s="44">
        <v>4.5999999999999996</v>
      </c>
      <c r="G116" s="44">
        <f t="shared" si="8"/>
        <v>280.52972288660914</v>
      </c>
    </row>
    <row r="117" spans="1:7" ht="15" x14ac:dyDescent="0.25">
      <c r="A117" s="36">
        <f t="shared" si="11"/>
        <v>70</v>
      </c>
      <c r="B117" s="71" t="str">
        <f>'[1]Под 1 и 2'!A82</f>
        <v>2/ 70</v>
      </c>
      <c r="C117" s="86" t="s">
        <v>179</v>
      </c>
      <c r="D117" s="204">
        <v>48.8</v>
      </c>
      <c r="E117" s="43">
        <f t="shared" si="10"/>
        <v>27.787623263237375</v>
      </c>
      <c r="F117" s="44">
        <v>4.5999999999999996</v>
      </c>
      <c r="G117" s="44">
        <f t="shared" si="8"/>
        <v>127.82306701089192</v>
      </c>
    </row>
    <row r="118" spans="1:7" ht="15" x14ac:dyDescent="0.25">
      <c r="A118" s="36">
        <f t="shared" si="11"/>
        <v>71</v>
      </c>
      <c r="B118" s="71" t="str">
        <f>'[1]Под 1 и 2'!A83</f>
        <v>2/ 71</v>
      </c>
      <c r="C118" s="86" t="s">
        <v>180</v>
      </c>
      <c r="D118" s="204">
        <v>47.3</v>
      </c>
      <c r="E118" s="43">
        <f t="shared" si="10"/>
        <v>26.933495498998518</v>
      </c>
      <c r="F118" s="44">
        <v>4.5999999999999996</v>
      </c>
      <c r="G118" s="44">
        <f t="shared" si="8"/>
        <v>123.89407929539317</v>
      </c>
    </row>
    <row r="119" spans="1:7" ht="15" x14ac:dyDescent="0.25">
      <c r="A119" s="36">
        <f t="shared" si="11"/>
        <v>72</v>
      </c>
      <c r="B119" s="71" t="str">
        <f>'[1]Под 1 и 2'!A84</f>
        <v>2/ 72</v>
      </c>
      <c r="C119" s="86" t="s">
        <v>181</v>
      </c>
      <c r="D119" s="204">
        <v>80.8</v>
      </c>
      <c r="E119" s="43">
        <f t="shared" si="10"/>
        <v>46.009015566999587</v>
      </c>
      <c r="F119" s="44">
        <v>4.5999999999999996</v>
      </c>
      <c r="G119" s="44">
        <f t="shared" si="8"/>
        <v>211.64147160819809</v>
      </c>
    </row>
    <row r="120" spans="1:7" ht="15" x14ac:dyDescent="0.25">
      <c r="A120" s="36">
        <f t="shared" si="11"/>
        <v>73</v>
      </c>
      <c r="B120" s="71" t="str">
        <f>'[1]Под 1 и 2'!A85</f>
        <v>2/ 73</v>
      </c>
      <c r="C120" s="86" t="s">
        <v>182</v>
      </c>
      <c r="D120" s="204">
        <v>106.9</v>
      </c>
      <c r="E120" s="43">
        <f t="shared" si="10"/>
        <v>60.870838664755645</v>
      </c>
      <c r="F120" s="44">
        <v>4.5999999999999996</v>
      </c>
      <c r="G120" s="44">
        <f t="shared" si="8"/>
        <v>280.00585785787592</v>
      </c>
    </row>
    <row r="121" spans="1:7" ht="15" x14ac:dyDescent="0.25">
      <c r="A121" s="36">
        <f t="shared" si="11"/>
        <v>74</v>
      </c>
      <c r="B121" s="71" t="str">
        <f>'[1]Под 1 и 2'!A86</f>
        <v>2/ 74</v>
      </c>
      <c r="C121" s="86" t="s">
        <v>183</v>
      </c>
      <c r="D121" s="204">
        <v>48.6</v>
      </c>
      <c r="E121" s="43">
        <f t="shared" si="10"/>
        <v>27.673739561338866</v>
      </c>
      <c r="F121" s="44">
        <v>4.5999999999999996</v>
      </c>
      <c r="G121" s="44">
        <f t="shared" si="8"/>
        <v>127.29920198215878</v>
      </c>
    </row>
    <row r="122" spans="1:7" ht="15" x14ac:dyDescent="0.25">
      <c r="A122" s="36">
        <f t="shared" si="11"/>
        <v>75</v>
      </c>
      <c r="B122" s="71" t="str">
        <f>'[1]Под 1 и 2'!A87</f>
        <v>2/ 75</v>
      </c>
      <c r="C122" s="147" t="s">
        <v>184</v>
      </c>
      <c r="D122" s="204">
        <v>48.4</v>
      </c>
      <c r="E122" s="43">
        <f t="shared" si="10"/>
        <v>27.559855859440347</v>
      </c>
      <c r="F122" s="44">
        <v>4.5999999999999996</v>
      </c>
      <c r="G122" s="44">
        <f t="shared" si="8"/>
        <v>126.77533695342559</v>
      </c>
    </row>
    <row r="123" spans="1:7" ht="15" x14ac:dyDescent="0.25">
      <c r="A123" s="36">
        <f t="shared" si="11"/>
        <v>76</v>
      </c>
      <c r="B123" s="71" t="str">
        <f>'[1]Под 1 и 2'!A88</f>
        <v>2/ 76</v>
      </c>
      <c r="C123" s="86" t="s">
        <v>984</v>
      </c>
      <c r="D123" s="515">
        <v>80.5</v>
      </c>
      <c r="E123" s="43">
        <f t="shared" si="10"/>
        <v>45.83819001415182</v>
      </c>
      <c r="F123" s="44">
        <v>4.5999999999999996</v>
      </c>
      <c r="G123" s="44">
        <f t="shared" si="8"/>
        <v>210.85567406509836</v>
      </c>
    </row>
    <row r="124" spans="1:7" ht="15" x14ac:dyDescent="0.25">
      <c r="A124" s="36">
        <f t="shared" si="11"/>
        <v>77</v>
      </c>
      <c r="B124" s="71" t="str">
        <f>'[1]Под 1 и 2'!A89</f>
        <v>2/ 77</v>
      </c>
      <c r="C124" s="516" t="s">
        <v>185</v>
      </c>
      <c r="D124" s="209">
        <v>108.5</v>
      </c>
      <c r="E124" s="43">
        <f t="shared" si="10"/>
        <v>61.781908279943764</v>
      </c>
      <c r="F124" s="44">
        <v>4.5999999999999996</v>
      </c>
      <c r="G124" s="44">
        <f t="shared" si="8"/>
        <v>284.19677808774128</v>
      </c>
    </row>
    <row r="125" spans="1:7" ht="15" x14ac:dyDescent="0.25">
      <c r="A125" s="36">
        <f t="shared" si="11"/>
        <v>78</v>
      </c>
      <c r="B125" s="71" t="str">
        <f>'[1]Под 1 и 2'!A90</f>
        <v>2/ 78</v>
      </c>
      <c r="C125" s="87" t="s">
        <v>186</v>
      </c>
      <c r="D125" s="208">
        <v>48.4</v>
      </c>
      <c r="E125" s="43">
        <f t="shared" si="10"/>
        <v>27.559855859440347</v>
      </c>
      <c r="F125" s="44">
        <v>4.5999999999999996</v>
      </c>
      <c r="G125" s="44">
        <f t="shared" si="8"/>
        <v>126.77533695342559</v>
      </c>
    </row>
    <row r="126" spans="1:7" ht="15" x14ac:dyDescent="0.25">
      <c r="A126" s="36">
        <f t="shared" si="11"/>
        <v>79</v>
      </c>
      <c r="B126" s="71" t="str">
        <f>'[1]Под 1 и 2'!A91</f>
        <v>2/ 79</v>
      </c>
      <c r="C126" s="87" t="s">
        <v>187</v>
      </c>
      <c r="D126" s="204">
        <v>48.9</v>
      </c>
      <c r="E126" s="43">
        <f t="shared" si="10"/>
        <v>27.844565114186633</v>
      </c>
      <c r="F126" s="44">
        <v>4.5999999999999996</v>
      </c>
      <c r="G126" s="44">
        <f t="shared" si="8"/>
        <v>128.0849995252585</v>
      </c>
    </row>
    <row r="127" spans="1:7" ht="15" x14ac:dyDescent="0.25">
      <c r="A127" s="36">
        <f t="shared" si="11"/>
        <v>80</v>
      </c>
      <c r="B127" s="71" t="str">
        <f>'[1]Под 1 и 2'!A92</f>
        <v>2/ 80</v>
      </c>
      <c r="C127" s="87" t="s">
        <v>188</v>
      </c>
      <c r="D127" s="204">
        <v>80.2</v>
      </c>
      <c r="E127" s="43">
        <f t="shared" si="10"/>
        <v>45.667364461304054</v>
      </c>
      <c r="F127" s="44">
        <v>4.5999999999999996</v>
      </c>
      <c r="G127" s="44">
        <f t="shared" si="8"/>
        <v>210.06987652199862</v>
      </c>
    </row>
    <row r="128" spans="1:7" ht="15" x14ac:dyDescent="0.25">
      <c r="A128" s="36">
        <f t="shared" si="11"/>
        <v>81</v>
      </c>
      <c r="B128" s="71" t="str">
        <f>'[1]Под 1 и 2'!A93</f>
        <v>2/ 81</v>
      </c>
      <c r="C128" s="87" t="s">
        <v>189</v>
      </c>
      <c r="D128" s="204">
        <v>107</v>
      </c>
      <c r="E128" s="43">
        <f t="shared" ref="E128:E159" si="12">D128/$A$5*$E$4</f>
        <v>60.927780515704903</v>
      </c>
      <c r="F128" s="44">
        <v>4.5999999999999996</v>
      </c>
      <c r="G128" s="44">
        <f t="shared" si="8"/>
        <v>280.26779037224253</v>
      </c>
    </row>
    <row r="129" spans="1:7" ht="15" x14ac:dyDescent="0.25">
      <c r="A129" s="36">
        <f t="shared" si="11"/>
        <v>82</v>
      </c>
      <c r="B129" s="71" t="str">
        <f>'[1]Под 1 и 2'!A94</f>
        <v>2/ 82</v>
      </c>
      <c r="C129" s="87" t="s">
        <v>190</v>
      </c>
      <c r="D129" s="204">
        <v>48.8</v>
      </c>
      <c r="E129" s="43">
        <f t="shared" si="12"/>
        <v>27.787623263237375</v>
      </c>
      <c r="F129" s="44">
        <v>4.5999999999999996</v>
      </c>
      <c r="G129" s="44">
        <f t="shared" si="8"/>
        <v>127.82306701089192</v>
      </c>
    </row>
    <row r="130" spans="1:7" ht="15" x14ac:dyDescent="0.25">
      <c r="A130" s="36">
        <f t="shared" si="11"/>
        <v>83</v>
      </c>
      <c r="B130" s="71" t="str">
        <f>'[1]Под 1 и 2'!A95</f>
        <v>2/ 83</v>
      </c>
      <c r="C130" s="88" t="s">
        <v>191</v>
      </c>
      <c r="D130" s="204">
        <v>48.9</v>
      </c>
      <c r="E130" s="43">
        <f t="shared" si="12"/>
        <v>27.844565114186633</v>
      </c>
      <c r="F130" s="44">
        <v>4.5999999999999996</v>
      </c>
      <c r="G130" s="44">
        <f t="shared" si="8"/>
        <v>128.0849995252585</v>
      </c>
    </row>
    <row r="131" spans="1:7" ht="15" x14ac:dyDescent="0.25">
      <c r="A131" s="36">
        <f t="shared" si="11"/>
        <v>84</v>
      </c>
      <c r="B131" s="71" t="str">
        <f>'[1]Под 1 и 2'!A96</f>
        <v>2/ 84</v>
      </c>
      <c r="C131" s="88" t="s">
        <v>192</v>
      </c>
      <c r="D131" s="204">
        <v>80.400000000000006</v>
      </c>
      <c r="E131" s="43">
        <f t="shared" si="12"/>
        <v>45.781248163202569</v>
      </c>
      <c r="F131" s="44">
        <v>4.5999999999999996</v>
      </c>
      <c r="G131" s="44">
        <f t="shared" si="8"/>
        <v>210.59374155073181</v>
      </c>
    </row>
    <row r="132" spans="1:7" ht="15" x14ac:dyDescent="0.25">
      <c r="A132" s="36">
        <f t="shared" si="11"/>
        <v>85</v>
      </c>
      <c r="B132" s="71" t="str">
        <f>'[1]Под 1 и 2'!A97</f>
        <v>2/ 85</v>
      </c>
      <c r="C132" s="88" t="s">
        <v>193</v>
      </c>
      <c r="D132" s="204">
        <v>106.7</v>
      </c>
      <c r="E132" s="43">
        <f t="shared" si="12"/>
        <v>60.756954962857137</v>
      </c>
      <c r="F132" s="44">
        <v>4.5999999999999996</v>
      </c>
      <c r="G132" s="44">
        <f t="shared" si="8"/>
        <v>279.48199282914283</v>
      </c>
    </row>
    <row r="133" spans="1:7" ht="15" x14ac:dyDescent="0.25">
      <c r="A133" s="36">
        <f t="shared" si="11"/>
        <v>86</v>
      </c>
      <c r="B133" s="71" t="str">
        <f>'[1]Под 1 и 2'!A98</f>
        <v>2/ 86</v>
      </c>
      <c r="C133" s="88" t="s">
        <v>194</v>
      </c>
      <c r="D133" s="204">
        <v>48.7</v>
      </c>
      <c r="E133" s="43">
        <f t="shared" si="12"/>
        <v>27.730681412288121</v>
      </c>
      <c r="F133" s="44">
        <v>4.5999999999999996</v>
      </c>
      <c r="G133" s="44">
        <f t="shared" si="8"/>
        <v>127.56113449652534</v>
      </c>
    </row>
    <row r="134" spans="1:7" ht="15" x14ac:dyDescent="0.25">
      <c r="A134" s="36">
        <f t="shared" si="11"/>
        <v>87</v>
      </c>
      <c r="B134" s="71" t="str">
        <f>'[1]Под 1 и 2'!A99</f>
        <v>2/ 87</v>
      </c>
      <c r="C134" s="88" t="s">
        <v>195</v>
      </c>
      <c r="D134" s="204">
        <v>48.8</v>
      </c>
      <c r="E134" s="43">
        <f t="shared" si="12"/>
        <v>27.787623263237375</v>
      </c>
      <c r="F134" s="44">
        <v>4.5999999999999996</v>
      </c>
      <c r="G134" s="44">
        <f t="shared" si="8"/>
        <v>127.82306701089192</v>
      </c>
    </row>
    <row r="135" spans="1:7" ht="15" x14ac:dyDescent="0.25">
      <c r="A135" s="36">
        <f t="shared" si="11"/>
        <v>88</v>
      </c>
      <c r="B135" s="71" t="str">
        <f>'[1]Под 1 и 2'!A100</f>
        <v>2/ 88</v>
      </c>
      <c r="C135" s="89" t="s">
        <v>196</v>
      </c>
      <c r="D135" s="204">
        <v>80.3</v>
      </c>
      <c r="E135" s="43">
        <f t="shared" si="12"/>
        <v>45.724306312253304</v>
      </c>
      <c r="F135" s="44">
        <v>4.5999999999999996</v>
      </c>
      <c r="G135" s="44">
        <f t="shared" si="8"/>
        <v>210.33180903636517</v>
      </c>
    </row>
    <row r="136" spans="1:7" ht="15" x14ac:dyDescent="0.25">
      <c r="A136" s="36">
        <f t="shared" si="11"/>
        <v>89</v>
      </c>
      <c r="B136" s="71" t="str">
        <f>'[1]Под 1 и 2'!A101</f>
        <v>2/ 89</v>
      </c>
      <c r="C136" s="89" t="s">
        <v>197</v>
      </c>
      <c r="D136" s="204">
        <v>107.1</v>
      </c>
      <c r="E136" s="43">
        <f t="shared" si="12"/>
        <v>60.984722366654161</v>
      </c>
      <c r="F136" s="44">
        <v>4.5999999999999996</v>
      </c>
      <c r="G136" s="44">
        <f t="shared" si="8"/>
        <v>280.52972288660914</v>
      </c>
    </row>
    <row r="137" spans="1:7" ht="15" x14ac:dyDescent="0.25">
      <c r="A137" s="36">
        <f t="shared" si="11"/>
        <v>90</v>
      </c>
      <c r="B137" s="71" t="str">
        <f>'[1]Под 1 и 2'!A102</f>
        <v>2/ 90</v>
      </c>
      <c r="C137" s="89" t="s">
        <v>198</v>
      </c>
      <c r="D137" s="204">
        <v>48.8</v>
      </c>
      <c r="E137" s="43">
        <f t="shared" si="12"/>
        <v>27.787623263237375</v>
      </c>
      <c r="F137" s="44">
        <v>4.5999999999999996</v>
      </c>
      <c r="G137" s="44">
        <f t="shared" si="8"/>
        <v>127.82306701089192</v>
      </c>
    </row>
    <row r="138" spans="1:7" ht="15" x14ac:dyDescent="0.25">
      <c r="A138" s="36">
        <f t="shared" si="11"/>
        <v>91</v>
      </c>
      <c r="B138" s="71" t="str">
        <f>'[1]Под 1 и 2'!A103</f>
        <v>2/ 91</v>
      </c>
      <c r="C138" s="88" t="s">
        <v>199</v>
      </c>
      <c r="D138" s="204">
        <v>48.4</v>
      </c>
      <c r="E138" s="43">
        <f t="shared" si="12"/>
        <v>27.559855859440347</v>
      </c>
      <c r="F138" s="44">
        <v>4.5999999999999996</v>
      </c>
      <c r="G138" s="44">
        <f t="shared" si="8"/>
        <v>126.77533695342559</v>
      </c>
    </row>
    <row r="139" spans="1:7" ht="15" x14ac:dyDescent="0.25">
      <c r="A139" s="36">
        <f t="shared" si="11"/>
        <v>92</v>
      </c>
      <c r="B139" s="71" t="str">
        <f>'[1]Под 1 и 2'!A104</f>
        <v>2/ 92</v>
      </c>
      <c r="C139" s="88" t="s">
        <v>200</v>
      </c>
      <c r="D139" s="204">
        <v>80.5</v>
      </c>
      <c r="E139" s="43">
        <f t="shared" si="12"/>
        <v>45.83819001415182</v>
      </c>
      <c r="F139" s="44">
        <v>4.5999999999999996</v>
      </c>
      <c r="G139" s="44">
        <f t="shared" si="8"/>
        <v>210.85567406509836</v>
      </c>
    </row>
    <row r="140" spans="1:7" ht="15" x14ac:dyDescent="0.25">
      <c r="A140" s="36">
        <f t="shared" si="11"/>
        <v>93</v>
      </c>
      <c r="B140" s="71" t="str">
        <f>'[1]Под 1 и 2'!A105</f>
        <v>2/ 93</v>
      </c>
      <c r="C140" s="88" t="s">
        <v>201</v>
      </c>
      <c r="D140" s="204">
        <v>108.7</v>
      </c>
      <c r="E140" s="43">
        <f t="shared" si="12"/>
        <v>61.895791981842272</v>
      </c>
      <c r="F140" s="44">
        <v>4.5999999999999996</v>
      </c>
      <c r="G140" s="44">
        <f t="shared" si="8"/>
        <v>284.72064311647443</v>
      </c>
    </row>
    <row r="141" spans="1:7" ht="15" x14ac:dyDescent="0.25">
      <c r="A141" s="36">
        <f t="shared" si="11"/>
        <v>94</v>
      </c>
      <c r="B141" s="71" t="str">
        <f>'[1]Под 1 и 2'!A106</f>
        <v>2/ 94</v>
      </c>
      <c r="C141" s="94" t="s">
        <v>202</v>
      </c>
      <c r="D141" s="204">
        <v>50.5</v>
      </c>
      <c r="E141" s="43">
        <f t="shared" si="12"/>
        <v>28.755634729374744</v>
      </c>
      <c r="F141" s="44">
        <v>4.5999999999999996</v>
      </c>
      <c r="G141" s="44">
        <f t="shared" si="8"/>
        <v>132.27591975512382</v>
      </c>
    </row>
    <row r="142" spans="1:7" ht="15" x14ac:dyDescent="0.25">
      <c r="A142" s="36">
        <f t="shared" si="11"/>
        <v>95</v>
      </c>
      <c r="B142" s="71" t="str">
        <f>'[1]Под 1 и 2'!A107</f>
        <v>2/ 95</v>
      </c>
      <c r="C142" s="94" t="s">
        <v>203</v>
      </c>
      <c r="D142" s="204">
        <v>50.7</v>
      </c>
      <c r="E142" s="43">
        <f t="shared" si="12"/>
        <v>28.86951843127326</v>
      </c>
      <c r="F142" s="44">
        <v>4.5999999999999996</v>
      </c>
      <c r="G142" s="44">
        <f t="shared" si="8"/>
        <v>132.79978478385698</v>
      </c>
    </row>
    <row r="143" spans="1:7" ht="15" x14ac:dyDescent="0.25">
      <c r="A143" s="36">
        <f t="shared" si="11"/>
        <v>96</v>
      </c>
      <c r="B143" s="71" t="str">
        <f>'[1]Под 1 и 2'!A108</f>
        <v>2/ 96</v>
      </c>
      <c r="C143" s="87" t="s">
        <v>204</v>
      </c>
      <c r="D143" s="204">
        <v>80.400000000000006</v>
      </c>
      <c r="E143" s="43">
        <f t="shared" si="12"/>
        <v>45.781248163202569</v>
      </c>
      <c r="F143" s="44">
        <v>4.5999999999999996</v>
      </c>
      <c r="G143" s="44">
        <f t="shared" si="8"/>
        <v>210.59374155073181</v>
      </c>
    </row>
    <row r="144" spans="1:7" ht="15" x14ac:dyDescent="0.25">
      <c r="A144" s="36">
        <f t="shared" si="11"/>
        <v>97</v>
      </c>
      <c r="B144" s="71" t="str">
        <f>'[1]Под 1 и 2'!A109</f>
        <v>2/ 97</v>
      </c>
      <c r="C144" s="87" t="s">
        <v>205</v>
      </c>
      <c r="D144" s="204">
        <v>108.7</v>
      </c>
      <c r="E144" s="43">
        <f t="shared" si="12"/>
        <v>61.895791981842272</v>
      </c>
      <c r="F144" s="44">
        <v>4.5999999999999996</v>
      </c>
      <c r="G144" s="44">
        <f t="shared" si="8"/>
        <v>284.72064311647443</v>
      </c>
    </row>
    <row r="145" spans="1:7" ht="15" x14ac:dyDescent="0.25">
      <c r="A145" s="36">
        <f t="shared" si="11"/>
        <v>98</v>
      </c>
      <c r="B145" s="71" t="str">
        <f>'[1]Под 1 и 2'!A110</f>
        <v>2/ 98</v>
      </c>
      <c r="C145" s="87" t="s">
        <v>206</v>
      </c>
      <c r="D145" s="204">
        <v>50.6</v>
      </c>
      <c r="E145" s="43">
        <f t="shared" si="12"/>
        <v>28.812576580323999</v>
      </c>
      <c r="F145" s="44">
        <v>4.5999999999999996</v>
      </c>
      <c r="G145" s="44">
        <f t="shared" si="8"/>
        <v>132.53785226949037</v>
      </c>
    </row>
    <row r="146" spans="1:7" ht="15" x14ac:dyDescent="0.25">
      <c r="A146" s="36">
        <f t="shared" si="11"/>
        <v>99</v>
      </c>
      <c r="B146" s="71" t="str">
        <f>'[1]Под 1 и 2'!A111</f>
        <v>2/ 99</v>
      </c>
      <c r="C146" s="94" t="s">
        <v>207</v>
      </c>
      <c r="D146" s="204">
        <v>51</v>
      </c>
      <c r="E146" s="43">
        <f t="shared" si="12"/>
        <v>29.040343984121026</v>
      </c>
      <c r="F146" s="44">
        <v>4.5999999999999996</v>
      </c>
      <c r="G146" s="44">
        <f t="shared" si="8"/>
        <v>133.58558232695671</v>
      </c>
    </row>
    <row r="147" spans="1:7" ht="15" x14ac:dyDescent="0.25">
      <c r="A147" s="36">
        <f t="shared" si="11"/>
        <v>100</v>
      </c>
      <c r="B147" s="71" t="str">
        <f>'[1]Под 1 и 2'!A112</f>
        <v>2/ 100</v>
      </c>
      <c r="C147" s="90" t="s">
        <v>208</v>
      </c>
      <c r="D147" s="204">
        <v>80.3</v>
      </c>
      <c r="E147" s="43">
        <f t="shared" si="12"/>
        <v>45.724306312253304</v>
      </c>
      <c r="F147" s="44">
        <v>4.5999999999999996</v>
      </c>
      <c r="G147" s="44">
        <f t="shared" si="8"/>
        <v>210.33180903636517</v>
      </c>
    </row>
    <row r="148" spans="1:7" ht="15" x14ac:dyDescent="0.25">
      <c r="A148" s="36">
        <f t="shared" si="11"/>
        <v>101</v>
      </c>
      <c r="B148" s="71" t="str">
        <f>'[1]Под 1 и 2'!A121</f>
        <v>2/ 101</v>
      </c>
      <c r="C148" s="91" t="s">
        <v>209</v>
      </c>
      <c r="D148" s="204">
        <v>112.7</v>
      </c>
      <c r="E148" s="43">
        <f t="shared" si="12"/>
        <v>64.173466019812551</v>
      </c>
      <c r="F148" s="44">
        <v>4.5999999999999996</v>
      </c>
      <c r="G148" s="44">
        <f t="shared" si="8"/>
        <v>295.19794369113771</v>
      </c>
    </row>
    <row r="149" spans="1:7" ht="15" x14ac:dyDescent="0.25">
      <c r="A149" s="36">
        <f t="shared" si="11"/>
        <v>102</v>
      </c>
      <c r="B149" s="71" t="str">
        <f>'[1]Под 1 и 2'!A122</f>
        <v>2/ 102</v>
      </c>
      <c r="C149" s="80" t="s">
        <v>210</v>
      </c>
      <c r="D149" s="204">
        <v>50.7</v>
      </c>
      <c r="E149" s="43">
        <f t="shared" si="12"/>
        <v>28.86951843127326</v>
      </c>
      <c r="F149" s="44">
        <v>4.5999999999999996</v>
      </c>
      <c r="G149" s="44">
        <f t="shared" ref="G149:G212" si="13">E149*F149</f>
        <v>132.79978478385698</v>
      </c>
    </row>
    <row r="150" spans="1:7" ht="15" x14ac:dyDescent="0.25">
      <c r="A150" s="36">
        <f t="shared" si="11"/>
        <v>103</v>
      </c>
      <c r="B150" s="71" t="str">
        <f>'[1]Под 1 и 2'!A123</f>
        <v>2/ 103</v>
      </c>
      <c r="C150" s="36" t="s">
        <v>175</v>
      </c>
      <c r="D150" s="204">
        <v>50.9</v>
      </c>
      <c r="E150" s="43">
        <f t="shared" si="12"/>
        <v>28.983402133171772</v>
      </c>
      <c r="F150" s="44">
        <v>4.5999999999999996</v>
      </c>
      <c r="G150" s="44">
        <f t="shared" si="13"/>
        <v>133.32364981259013</v>
      </c>
    </row>
    <row r="151" spans="1:7" ht="15" x14ac:dyDescent="0.25">
      <c r="A151" s="36">
        <f t="shared" si="11"/>
        <v>104</v>
      </c>
      <c r="B151" s="71" t="str">
        <f>'[1]Под 1 и 2'!A124</f>
        <v>2/ 104</v>
      </c>
      <c r="C151" s="93" t="s">
        <v>211</v>
      </c>
      <c r="D151" s="204">
        <v>81</v>
      </c>
      <c r="E151" s="43">
        <f t="shared" si="12"/>
        <v>46.122899268898109</v>
      </c>
      <c r="F151" s="44">
        <v>4.5999999999999996</v>
      </c>
      <c r="G151" s="44">
        <f t="shared" si="13"/>
        <v>212.1653366369313</v>
      </c>
    </row>
    <row r="152" spans="1:7" ht="15" x14ac:dyDescent="0.25">
      <c r="A152" s="36">
        <f t="shared" si="11"/>
        <v>105</v>
      </c>
      <c r="B152" s="71" t="str">
        <f>'[1]Под 1 и 2'!A125</f>
        <v>2/ 105</v>
      </c>
      <c r="C152" s="91" t="s">
        <v>212</v>
      </c>
      <c r="D152" s="204">
        <v>111.8</v>
      </c>
      <c r="E152" s="43">
        <f t="shared" si="12"/>
        <v>63.66098936126923</v>
      </c>
      <c r="F152" s="44">
        <v>4.5999999999999996</v>
      </c>
      <c r="G152" s="44">
        <f t="shared" si="13"/>
        <v>292.84055106183843</v>
      </c>
    </row>
    <row r="153" spans="1:7" ht="15" x14ac:dyDescent="0.25">
      <c r="A153" s="36">
        <f t="shared" si="11"/>
        <v>106</v>
      </c>
      <c r="B153" s="71" t="str">
        <f>'[1]Под 1 и 2'!A126</f>
        <v>2/ 106</v>
      </c>
      <c r="C153" s="87" t="s">
        <v>213</v>
      </c>
      <c r="D153" s="204">
        <v>50.6</v>
      </c>
      <c r="E153" s="43">
        <f t="shared" si="12"/>
        <v>28.812576580323999</v>
      </c>
      <c r="F153" s="44">
        <v>4.5999999999999996</v>
      </c>
      <c r="G153" s="44">
        <f t="shared" si="13"/>
        <v>132.53785226949037</v>
      </c>
    </row>
    <row r="154" spans="1:7" ht="15" x14ac:dyDescent="0.25">
      <c r="A154" s="36">
        <f t="shared" si="11"/>
        <v>107</v>
      </c>
      <c r="B154" s="71" t="str">
        <f>'[1]Под 1 и 2'!A127</f>
        <v>2/ 107</v>
      </c>
      <c r="C154" s="87" t="s">
        <v>214</v>
      </c>
      <c r="D154" s="204">
        <v>50.7</v>
      </c>
      <c r="E154" s="43">
        <f t="shared" si="12"/>
        <v>28.86951843127326</v>
      </c>
      <c r="F154" s="44">
        <v>4.5999999999999996</v>
      </c>
      <c r="G154" s="44">
        <f t="shared" si="13"/>
        <v>132.79978478385698</v>
      </c>
    </row>
    <row r="155" spans="1:7" ht="15" x14ac:dyDescent="0.25">
      <c r="A155" s="36">
        <f t="shared" si="11"/>
        <v>108</v>
      </c>
      <c r="B155" s="71" t="str">
        <f>'[1]Под 1 и 2'!A128</f>
        <v>2/ 108</v>
      </c>
      <c r="C155" s="87" t="s">
        <v>214</v>
      </c>
      <c r="D155" s="204">
        <v>80.8</v>
      </c>
      <c r="E155" s="43">
        <f t="shared" si="12"/>
        <v>46.009015566999587</v>
      </c>
      <c r="F155" s="44">
        <v>4.5999999999999996</v>
      </c>
      <c r="G155" s="44">
        <f t="shared" si="13"/>
        <v>211.64147160819809</v>
      </c>
    </row>
    <row r="156" spans="1:7" ht="15" x14ac:dyDescent="0.25">
      <c r="A156" s="36">
        <f t="shared" si="11"/>
        <v>109</v>
      </c>
      <c r="B156" s="71" t="str">
        <f>'[1]Под 1 и 2'!A129</f>
        <v>2/ 109</v>
      </c>
      <c r="C156" s="87" t="s">
        <v>215</v>
      </c>
      <c r="D156" s="204">
        <v>112</v>
      </c>
      <c r="E156" s="43">
        <f t="shared" si="12"/>
        <v>63.774873063167753</v>
      </c>
      <c r="F156" s="44">
        <v>4.5999999999999996</v>
      </c>
      <c r="G156" s="44">
        <f t="shared" si="13"/>
        <v>293.36441609057164</v>
      </c>
    </row>
    <row r="157" spans="1:7" ht="15" x14ac:dyDescent="0.25">
      <c r="A157" s="36">
        <f t="shared" si="11"/>
        <v>110</v>
      </c>
      <c r="B157" s="71" t="str">
        <f>'[1]Под 1 и 2'!A130</f>
        <v>2/ 110</v>
      </c>
      <c r="C157" s="87" t="s">
        <v>216</v>
      </c>
      <c r="D157" s="208">
        <f>50.5</f>
        <v>50.5</v>
      </c>
      <c r="E157" s="43">
        <f t="shared" si="12"/>
        <v>28.755634729374744</v>
      </c>
      <c r="F157" s="44">
        <v>4.5999999999999996</v>
      </c>
      <c r="G157" s="44">
        <f t="shared" si="13"/>
        <v>132.27591975512382</v>
      </c>
    </row>
    <row r="158" spans="1:7" ht="15" x14ac:dyDescent="0.25">
      <c r="A158" s="36">
        <f t="shared" si="11"/>
        <v>111</v>
      </c>
      <c r="B158" s="71" t="str">
        <f>'[1]Под 1 и 2'!A131</f>
        <v>2/ 111</v>
      </c>
      <c r="C158" s="91" t="s">
        <v>217</v>
      </c>
      <c r="D158" s="208">
        <v>50.1</v>
      </c>
      <c r="E158" s="43">
        <f t="shared" si="12"/>
        <v>28.527867325577716</v>
      </c>
      <c r="F158" s="44">
        <v>4.5999999999999996</v>
      </c>
      <c r="G158" s="44">
        <f t="shared" si="13"/>
        <v>131.22818969765748</v>
      </c>
    </row>
    <row r="159" spans="1:7" ht="15" x14ac:dyDescent="0.25">
      <c r="A159" s="36">
        <f t="shared" si="11"/>
        <v>112</v>
      </c>
      <c r="B159" s="71" t="str">
        <f>'[1]Под 1 и 2'!A132</f>
        <v>2/ 112</v>
      </c>
      <c r="C159" s="91" t="s">
        <v>218</v>
      </c>
      <c r="D159" s="204">
        <v>80.400000000000006</v>
      </c>
      <c r="E159" s="43">
        <f t="shared" si="12"/>
        <v>45.781248163202569</v>
      </c>
      <c r="F159" s="44">
        <v>4.5999999999999996</v>
      </c>
      <c r="G159" s="44">
        <f t="shared" si="13"/>
        <v>210.59374155073181</v>
      </c>
    </row>
    <row r="160" spans="1:7" ht="15" x14ac:dyDescent="0.25">
      <c r="A160" s="36">
        <f t="shared" si="11"/>
        <v>113</v>
      </c>
      <c r="B160" s="71" t="str">
        <f>'[1]Под 3'!A7</f>
        <v>3/ 113</v>
      </c>
      <c r="C160" s="36" t="s">
        <v>219</v>
      </c>
      <c r="D160" s="208">
        <v>72.599999999999994</v>
      </c>
      <c r="E160" s="43">
        <f t="shared" ref="E160:E191" si="14">D160/$A$5*$E$4</f>
        <v>41.339783789160521</v>
      </c>
      <c r="F160" s="44">
        <v>4.5999999999999996</v>
      </c>
      <c r="G160" s="44">
        <f t="shared" si="13"/>
        <v>190.16300543013838</v>
      </c>
    </row>
    <row r="161" spans="1:7" ht="15" x14ac:dyDescent="0.25">
      <c r="A161" s="36">
        <f t="shared" si="11"/>
        <v>114</v>
      </c>
      <c r="B161" s="71" t="str">
        <f>'[1]Под 3'!A8</f>
        <v>3/ 114</v>
      </c>
      <c r="C161" s="95" t="s">
        <v>220</v>
      </c>
      <c r="D161" s="204">
        <v>50.9</v>
      </c>
      <c r="E161" s="43">
        <f t="shared" si="14"/>
        <v>28.983402133171772</v>
      </c>
      <c r="F161" s="44">
        <v>4.5999999999999996</v>
      </c>
      <c r="G161" s="44">
        <f t="shared" si="13"/>
        <v>133.32364981259013</v>
      </c>
    </row>
    <row r="162" spans="1:7" ht="15" x14ac:dyDescent="0.25">
      <c r="A162" s="36">
        <f t="shared" si="11"/>
        <v>115</v>
      </c>
      <c r="B162" s="71" t="str">
        <f>'[1]Под 3'!A9</f>
        <v>3/ 115</v>
      </c>
      <c r="C162" s="95" t="s">
        <v>221</v>
      </c>
      <c r="D162" s="204">
        <v>49</v>
      </c>
      <c r="E162" s="43">
        <f t="shared" si="14"/>
        <v>27.901506965135887</v>
      </c>
      <c r="F162" s="44">
        <v>4.5999999999999996</v>
      </c>
      <c r="G162" s="44">
        <f t="shared" si="13"/>
        <v>128.34693203962507</v>
      </c>
    </row>
    <row r="163" spans="1:7" ht="15" x14ac:dyDescent="0.25">
      <c r="A163" s="36">
        <f t="shared" si="11"/>
        <v>116</v>
      </c>
      <c r="B163" s="71" t="str">
        <f>'[1]Под 3'!A10</f>
        <v>3/ 116</v>
      </c>
      <c r="C163" s="91" t="s">
        <v>222</v>
      </c>
      <c r="D163" s="204">
        <v>73.400000000000006</v>
      </c>
      <c r="E163" s="43">
        <f t="shared" si="14"/>
        <v>41.795318596754583</v>
      </c>
      <c r="F163" s="44">
        <v>4.5999999999999996</v>
      </c>
      <c r="G163" s="44">
        <f t="shared" si="13"/>
        <v>192.25846554507106</v>
      </c>
    </row>
    <row r="164" spans="1:7" ht="15" x14ac:dyDescent="0.25">
      <c r="A164" s="36">
        <f t="shared" si="11"/>
        <v>117</v>
      </c>
      <c r="B164" s="71" t="str">
        <f>'[1]Под 3'!A11</f>
        <v>3/ 117</v>
      </c>
      <c r="C164" s="87" t="s">
        <v>223</v>
      </c>
      <c r="D164" s="204">
        <v>118.6</v>
      </c>
      <c r="E164" s="43">
        <f t="shared" si="14"/>
        <v>67.533035225818708</v>
      </c>
      <c r="F164" s="44">
        <v>4.5999999999999996</v>
      </c>
      <c r="G164" s="44">
        <f t="shared" si="13"/>
        <v>310.65196203876604</v>
      </c>
    </row>
    <row r="165" spans="1:7" ht="15" x14ac:dyDescent="0.25">
      <c r="A165" s="36">
        <f t="shared" si="11"/>
        <v>118</v>
      </c>
      <c r="B165" s="71" t="str">
        <f>'[1]Под 3'!A12</f>
        <v>3/ 118</v>
      </c>
      <c r="C165" s="87" t="s">
        <v>224</v>
      </c>
      <c r="D165" s="204">
        <v>120.6</v>
      </c>
      <c r="E165" s="43">
        <f t="shared" si="14"/>
        <v>68.671872244803836</v>
      </c>
      <c r="F165" s="44">
        <v>4.5999999999999996</v>
      </c>
      <c r="G165" s="44">
        <f t="shared" si="13"/>
        <v>315.8906123260976</v>
      </c>
    </row>
    <row r="166" spans="1:7" ht="15" x14ac:dyDescent="0.25">
      <c r="A166" s="36">
        <f t="shared" si="11"/>
        <v>119</v>
      </c>
      <c r="B166" s="71" t="str">
        <f>'[1]Под 3'!A13</f>
        <v>3/ 119</v>
      </c>
      <c r="C166" s="91" t="s">
        <v>225</v>
      </c>
      <c r="D166" s="204">
        <v>71.599999999999994</v>
      </c>
      <c r="E166" s="43">
        <f t="shared" si="14"/>
        <v>40.770365279667949</v>
      </c>
      <c r="F166" s="44">
        <v>4.5999999999999996</v>
      </c>
      <c r="G166" s="44">
        <f t="shared" si="13"/>
        <v>187.54368028647255</v>
      </c>
    </row>
    <row r="167" spans="1:7" ht="15" x14ac:dyDescent="0.25">
      <c r="A167" s="36">
        <f t="shared" si="11"/>
        <v>120</v>
      </c>
      <c r="B167" s="71" t="str">
        <f>'[1]Под 3'!A14</f>
        <v>3/ 120</v>
      </c>
      <c r="C167" s="87" t="s">
        <v>226</v>
      </c>
      <c r="D167" s="204">
        <v>72.8</v>
      </c>
      <c r="E167" s="43">
        <f t="shared" si="14"/>
        <v>41.453667491059036</v>
      </c>
      <c r="F167" s="44">
        <v>4.5999999999999996</v>
      </c>
      <c r="G167" s="44">
        <f t="shared" si="13"/>
        <v>190.68687045887154</v>
      </c>
    </row>
    <row r="168" spans="1:7" ht="15" x14ac:dyDescent="0.25">
      <c r="A168" s="36">
        <f t="shared" si="11"/>
        <v>121</v>
      </c>
      <c r="B168" s="71" t="str">
        <f>'[1]Под 3'!A15</f>
        <v>3/ 121</v>
      </c>
      <c r="C168" s="86" t="s">
        <v>227</v>
      </c>
      <c r="D168" s="204">
        <v>120.7</v>
      </c>
      <c r="E168" s="43">
        <f t="shared" si="14"/>
        <v>68.728814095753108</v>
      </c>
      <c r="F168" s="44">
        <v>4.5999999999999996</v>
      </c>
      <c r="G168" s="44">
        <f t="shared" si="13"/>
        <v>316.15254484046426</v>
      </c>
    </row>
    <row r="169" spans="1:7" ht="15" x14ac:dyDescent="0.25">
      <c r="A169" s="36">
        <f t="shared" si="11"/>
        <v>122</v>
      </c>
      <c r="B169" s="71" t="str">
        <f>'[1]Под 3'!A16</f>
        <v>3/ 122</v>
      </c>
      <c r="C169" s="91" t="s">
        <v>228</v>
      </c>
      <c r="D169" s="204">
        <v>120.9</v>
      </c>
      <c r="E169" s="43">
        <f t="shared" si="14"/>
        <v>68.84269779765161</v>
      </c>
      <c r="F169" s="44">
        <v>4.5999999999999996</v>
      </c>
      <c r="G169" s="44">
        <f t="shared" si="13"/>
        <v>316.67640986919736</v>
      </c>
    </row>
    <row r="170" spans="1:7" ht="15" x14ac:dyDescent="0.25">
      <c r="A170" s="36">
        <f t="shared" si="11"/>
        <v>123</v>
      </c>
      <c r="B170" s="71" t="str">
        <f>'[1]Под 3'!A17</f>
        <v>3/ 123</v>
      </c>
      <c r="C170" s="80" t="s">
        <v>229</v>
      </c>
      <c r="D170" s="204">
        <v>71.7</v>
      </c>
      <c r="E170" s="43">
        <f t="shared" si="14"/>
        <v>40.827307130617207</v>
      </c>
      <c r="F170" s="44">
        <v>4.5999999999999996</v>
      </c>
      <c r="G170" s="44">
        <f t="shared" si="13"/>
        <v>187.80561280083913</v>
      </c>
    </row>
    <row r="171" spans="1:7" ht="15" x14ac:dyDescent="0.25">
      <c r="A171" s="36">
        <f t="shared" si="11"/>
        <v>124</v>
      </c>
      <c r="B171" s="71" t="str">
        <f>'[1]Под 3'!A18</f>
        <v>3/ 124</v>
      </c>
      <c r="C171" s="95" t="s">
        <v>230</v>
      </c>
      <c r="D171" s="204">
        <v>73</v>
      </c>
      <c r="E171" s="43">
        <f t="shared" si="14"/>
        <v>41.567551192957552</v>
      </c>
      <c r="F171" s="44">
        <v>4.5999999999999996</v>
      </c>
      <c r="G171" s="44">
        <f t="shared" si="13"/>
        <v>191.21073548760472</v>
      </c>
    </row>
    <row r="172" spans="1:7" ht="15" x14ac:dyDescent="0.25">
      <c r="A172" s="36">
        <f t="shared" si="11"/>
        <v>125</v>
      </c>
      <c r="B172" s="71" t="str">
        <f>'[1]Под 3'!A19</f>
        <v>3/ 125</v>
      </c>
      <c r="C172" s="80" t="s">
        <v>231</v>
      </c>
      <c r="D172" s="204">
        <v>119.8</v>
      </c>
      <c r="E172" s="43">
        <f t="shared" si="14"/>
        <v>68.216337437209788</v>
      </c>
      <c r="F172" s="44">
        <v>4.5999999999999996</v>
      </c>
      <c r="G172" s="44">
        <f t="shared" si="13"/>
        <v>313.79515221116498</v>
      </c>
    </row>
    <row r="173" spans="1:7" ht="15" x14ac:dyDescent="0.25">
      <c r="A173" s="36">
        <f t="shared" si="11"/>
        <v>126</v>
      </c>
      <c r="B173" s="71" t="str">
        <f>'[1]Под 3'!A20</f>
        <v>3/ 126</v>
      </c>
      <c r="C173" s="95" t="s">
        <v>232</v>
      </c>
      <c r="D173" s="204">
        <v>120.8</v>
      </c>
      <c r="E173" s="43">
        <f t="shared" si="14"/>
        <v>68.785755946702352</v>
      </c>
      <c r="F173" s="44">
        <v>4.5999999999999996</v>
      </c>
      <c r="G173" s="44">
        <f t="shared" si="13"/>
        <v>316.41447735483081</v>
      </c>
    </row>
    <row r="174" spans="1:7" ht="15" x14ac:dyDescent="0.25">
      <c r="A174" s="36">
        <f t="shared" si="11"/>
        <v>127</v>
      </c>
      <c r="B174" s="71" t="str">
        <f>'[1]Под 3'!A21</f>
        <v>3/ 127</v>
      </c>
      <c r="C174" s="95" t="s">
        <v>233</v>
      </c>
      <c r="D174" s="204">
        <v>71.2</v>
      </c>
      <c r="E174" s="43">
        <f t="shared" si="14"/>
        <v>40.542597875870925</v>
      </c>
      <c r="F174" s="44">
        <v>4.5999999999999996</v>
      </c>
      <c r="G174" s="44">
        <f t="shared" si="13"/>
        <v>186.49595022900624</v>
      </c>
    </row>
    <row r="175" spans="1:7" ht="15" x14ac:dyDescent="0.25">
      <c r="A175" s="36">
        <f t="shared" si="11"/>
        <v>128</v>
      </c>
      <c r="B175" s="71" t="str">
        <f>'[1]Под 3'!A22</f>
        <v>3/ 128</v>
      </c>
      <c r="C175" s="91" t="s">
        <v>234</v>
      </c>
      <c r="D175" s="204">
        <v>72.8</v>
      </c>
      <c r="E175" s="43">
        <f t="shared" si="14"/>
        <v>41.453667491059036</v>
      </c>
      <c r="F175" s="44">
        <v>4.5999999999999996</v>
      </c>
      <c r="G175" s="44">
        <f t="shared" si="13"/>
        <v>190.68687045887154</v>
      </c>
    </row>
    <row r="176" spans="1:7" ht="15" x14ac:dyDescent="0.25">
      <c r="A176" s="36">
        <f t="shared" si="11"/>
        <v>129</v>
      </c>
      <c r="B176" s="71" t="str">
        <f>'[1]Под 3'!A23</f>
        <v>3/ 129</v>
      </c>
      <c r="C176" s="87" t="s">
        <v>235</v>
      </c>
      <c r="D176" s="204">
        <v>119.5</v>
      </c>
      <c r="E176" s="43">
        <f t="shared" si="14"/>
        <v>68.045511884362014</v>
      </c>
      <c r="F176" s="44">
        <v>4.5999999999999996</v>
      </c>
      <c r="G176" s="44">
        <f t="shared" si="13"/>
        <v>313.00935466806521</v>
      </c>
    </row>
    <row r="177" spans="1:7" ht="15" x14ac:dyDescent="0.25">
      <c r="A177" s="36">
        <f t="shared" si="11"/>
        <v>130</v>
      </c>
      <c r="B177" s="71" t="str">
        <f>'[1]Под 3'!A24</f>
        <v>3/ 130</v>
      </c>
      <c r="C177" s="87" t="s">
        <v>236</v>
      </c>
      <c r="D177" s="204">
        <v>120.5</v>
      </c>
      <c r="E177" s="43">
        <f t="shared" si="14"/>
        <v>68.614930393854593</v>
      </c>
      <c r="F177" s="44">
        <v>4.5999999999999996</v>
      </c>
      <c r="G177" s="44">
        <f t="shared" si="13"/>
        <v>315.6286798117311</v>
      </c>
    </row>
    <row r="178" spans="1:7" ht="15" x14ac:dyDescent="0.25">
      <c r="A178" s="36">
        <f>A177+1</f>
        <v>131</v>
      </c>
      <c r="B178" s="71" t="str">
        <f>'[1]Под 3'!A25</f>
        <v>3/ 131</v>
      </c>
      <c r="C178" s="91" t="s">
        <v>237</v>
      </c>
      <c r="D178" s="204">
        <v>75.099999999999994</v>
      </c>
      <c r="E178" s="43">
        <f t="shared" si="14"/>
        <v>42.763330062891939</v>
      </c>
      <c r="F178" s="44">
        <v>4.5999999999999996</v>
      </c>
      <c r="G178" s="44">
        <f t="shared" si="13"/>
        <v>196.71131828930291</v>
      </c>
    </row>
    <row r="179" spans="1:7" ht="15" x14ac:dyDescent="0.25">
      <c r="A179" s="36">
        <f t="shared" si="11"/>
        <v>132</v>
      </c>
      <c r="B179" s="71" t="str">
        <f>'[1]Под 3'!A26</f>
        <v>3/ 132</v>
      </c>
      <c r="C179" s="87" t="s">
        <v>238</v>
      </c>
      <c r="D179" s="204">
        <v>73.2</v>
      </c>
      <c r="E179" s="43">
        <f t="shared" si="14"/>
        <v>41.681434894856068</v>
      </c>
      <c r="F179" s="44">
        <v>4.5999999999999996</v>
      </c>
      <c r="G179" s="44">
        <f t="shared" si="13"/>
        <v>191.73460051633791</v>
      </c>
    </row>
    <row r="180" spans="1:7" ht="15" x14ac:dyDescent="0.25">
      <c r="A180" s="36">
        <f t="shared" ref="A180:A237" si="15">A179+1</f>
        <v>133</v>
      </c>
      <c r="B180" s="71" t="str">
        <f>'[1]Под 3'!A27</f>
        <v>3/ 133</v>
      </c>
      <c r="C180" s="91" t="s">
        <v>239</v>
      </c>
      <c r="D180" s="204">
        <v>119.4</v>
      </c>
      <c r="E180" s="43">
        <f t="shared" si="14"/>
        <v>67.98857003341277</v>
      </c>
      <c r="F180" s="44">
        <v>4.5999999999999996</v>
      </c>
      <c r="G180" s="44">
        <f t="shared" si="13"/>
        <v>312.74742215369872</v>
      </c>
    </row>
    <row r="181" spans="1:7" ht="15" x14ac:dyDescent="0.25">
      <c r="A181" s="36">
        <f t="shared" si="15"/>
        <v>134</v>
      </c>
      <c r="B181" s="71" t="str">
        <f>'[1]Под 3'!A28</f>
        <v>3/ 134</v>
      </c>
      <c r="C181" s="80" t="s">
        <v>240</v>
      </c>
      <c r="D181" s="204">
        <v>120.6</v>
      </c>
      <c r="E181" s="43">
        <f t="shared" si="14"/>
        <v>68.671872244803836</v>
      </c>
      <c r="F181" s="44">
        <v>4.5999999999999996</v>
      </c>
      <c r="G181" s="44">
        <f t="shared" si="13"/>
        <v>315.8906123260976</v>
      </c>
    </row>
    <row r="182" spans="1:7" ht="15" x14ac:dyDescent="0.25">
      <c r="A182" s="36">
        <f t="shared" si="15"/>
        <v>135</v>
      </c>
      <c r="B182" s="71" t="str">
        <f>'[1]Под 3'!A29</f>
        <v>3/ 135</v>
      </c>
      <c r="C182" s="96" t="s">
        <v>241</v>
      </c>
      <c r="D182" s="204">
        <v>73.5</v>
      </c>
      <c r="E182" s="43">
        <f t="shared" si="14"/>
        <v>41.852260447703834</v>
      </c>
      <c r="F182" s="44">
        <v>4.5999999999999996</v>
      </c>
      <c r="G182" s="44">
        <f t="shared" si="13"/>
        <v>192.52039805943761</v>
      </c>
    </row>
    <row r="183" spans="1:7" ht="15" x14ac:dyDescent="0.25">
      <c r="A183" s="36">
        <f t="shared" si="15"/>
        <v>136</v>
      </c>
      <c r="B183" s="71" t="str">
        <f>'[1]Под 3'!A30</f>
        <v>3/ 136</v>
      </c>
      <c r="C183" s="95" t="s">
        <v>242</v>
      </c>
      <c r="D183" s="204">
        <v>72.900000000000006</v>
      </c>
      <c r="E183" s="43">
        <f t="shared" si="14"/>
        <v>41.510609342008294</v>
      </c>
      <c r="F183" s="44">
        <v>4.5999999999999996</v>
      </c>
      <c r="G183" s="44">
        <f t="shared" si="13"/>
        <v>190.94880297323814</v>
      </c>
    </row>
    <row r="184" spans="1:7" ht="15" x14ac:dyDescent="0.25">
      <c r="A184" s="36">
        <f t="shared" si="15"/>
        <v>137</v>
      </c>
      <c r="B184" s="71" t="str">
        <f>'[1]Под 3'!A31</f>
        <v>3/ 137</v>
      </c>
      <c r="C184" s="97" t="s">
        <v>243</v>
      </c>
      <c r="D184" s="204">
        <v>179.7</v>
      </c>
      <c r="E184" s="43">
        <f t="shared" si="14"/>
        <v>102.32450615581467</v>
      </c>
      <c r="F184" s="44">
        <v>4.5999999999999996</v>
      </c>
      <c r="G184" s="44">
        <f t="shared" si="13"/>
        <v>470.69272831674749</v>
      </c>
    </row>
    <row r="185" spans="1:7" ht="15" x14ac:dyDescent="0.25">
      <c r="A185" s="36">
        <f t="shared" si="15"/>
        <v>138</v>
      </c>
      <c r="B185" s="71" t="str">
        <f>'[1]Под 4 и 5'!A7</f>
        <v>4/ 138</v>
      </c>
      <c r="C185" s="80" t="s">
        <v>244</v>
      </c>
      <c r="D185" s="208">
        <v>106.2</v>
      </c>
      <c r="E185" s="43">
        <f t="shared" si="14"/>
        <v>60.472245708110847</v>
      </c>
      <c r="F185" s="44">
        <v>4.5999999999999996</v>
      </c>
      <c r="G185" s="44">
        <f t="shared" si="13"/>
        <v>278.17233025730985</v>
      </c>
    </row>
    <row r="186" spans="1:7" ht="15" x14ac:dyDescent="0.25">
      <c r="A186" s="36">
        <f t="shared" si="15"/>
        <v>139</v>
      </c>
      <c r="B186" s="71" t="str">
        <f>'[1]Под 4 и 5'!A8</f>
        <v>4/ 139</v>
      </c>
      <c r="C186" s="95" t="s">
        <v>245</v>
      </c>
      <c r="D186" s="204">
        <f>72.7</f>
        <v>72.7</v>
      </c>
      <c r="E186" s="43">
        <f t="shared" si="14"/>
        <v>41.396725640109786</v>
      </c>
      <c r="F186" s="44">
        <v>4.5999999999999996</v>
      </c>
      <c r="G186" s="44">
        <f t="shared" si="13"/>
        <v>190.42493794450499</v>
      </c>
    </row>
    <row r="187" spans="1:7" ht="15" x14ac:dyDescent="0.25">
      <c r="A187" s="36">
        <f t="shared" si="15"/>
        <v>140</v>
      </c>
      <c r="B187" s="71" t="str">
        <f>'[1]Под 4 и 5'!A9</f>
        <v>4/ 140</v>
      </c>
      <c r="C187" s="95" t="s">
        <v>246</v>
      </c>
      <c r="D187" s="204">
        <v>48.8</v>
      </c>
      <c r="E187" s="43">
        <f t="shared" si="14"/>
        <v>27.787623263237375</v>
      </c>
      <c r="F187" s="44">
        <v>4.5999999999999996</v>
      </c>
      <c r="G187" s="44">
        <f t="shared" si="13"/>
        <v>127.82306701089192</v>
      </c>
    </row>
    <row r="188" spans="1:7" ht="15" x14ac:dyDescent="0.25">
      <c r="A188" s="36">
        <f t="shared" si="15"/>
        <v>141</v>
      </c>
      <c r="B188" s="71" t="str">
        <f>'[1]Под 4 и 5'!A10</f>
        <v>4/ 141</v>
      </c>
      <c r="C188" s="91" t="s">
        <v>247</v>
      </c>
      <c r="D188" s="204">
        <v>50.9</v>
      </c>
      <c r="E188" s="43">
        <f t="shared" si="14"/>
        <v>28.983402133171772</v>
      </c>
      <c r="F188" s="44">
        <v>4.5999999999999996</v>
      </c>
      <c r="G188" s="44">
        <f t="shared" si="13"/>
        <v>133.32364981259013</v>
      </c>
    </row>
    <row r="189" spans="1:7" ht="15" x14ac:dyDescent="0.25">
      <c r="A189" s="36">
        <f t="shared" si="15"/>
        <v>142</v>
      </c>
      <c r="B189" s="71" t="str">
        <f>'[1]Под 4 и 5'!A11</f>
        <v>4/ 142-эт.3</v>
      </c>
      <c r="C189" s="87" t="s">
        <v>219</v>
      </c>
      <c r="D189" s="204">
        <v>57.9</v>
      </c>
      <c r="E189" s="43">
        <f t="shared" si="14"/>
        <v>32.969331699619758</v>
      </c>
      <c r="F189" s="44">
        <v>4.5999999999999996</v>
      </c>
      <c r="G189" s="44">
        <f t="shared" si="13"/>
        <v>151.65892581825088</v>
      </c>
    </row>
    <row r="190" spans="1:7" ht="15" x14ac:dyDescent="0.25">
      <c r="A190" s="36">
        <f t="shared" si="15"/>
        <v>143</v>
      </c>
      <c r="B190" s="71" t="str">
        <f>'[1]Под 4 и 5'!A12</f>
        <v>4/ 143</v>
      </c>
      <c r="C190" s="87" t="s">
        <v>248</v>
      </c>
      <c r="D190" s="204">
        <v>106.2</v>
      </c>
      <c r="E190" s="43">
        <f t="shared" si="14"/>
        <v>60.472245708110847</v>
      </c>
      <c r="F190" s="44">
        <v>4.5999999999999996</v>
      </c>
      <c r="G190" s="44">
        <f t="shared" si="13"/>
        <v>278.17233025730985</v>
      </c>
    </row>
    <row r="191" spans="1:7" ht="15" x14ac:dyDescent="0.25">
      <c r="A191" s="36">
        <f t="shared" si="15"/>
        <v>144</v>
      </c>
      <c r="B191" s="71" t="str">
        <f>'[1]Под 4 и 5'!A13</f>
        <v>4/ 144</v>
      </c>
      <c r="C191" s="91" t="s">
        <v>249</v>
      </c>
      <c r="D191" s="204">
        <v>73.599999999999994</v>
      </c>
      <c r="E191" s="43">
        <f t="shared" si="14"/>
        <v>41.909202298653092</v>
      </c>
      <c r="F191" s="44">
        <v>4.5999999999999996</v>
      </c>
      <c r="G191" s="44">
        <f t="shared" si="13"/>
        <v>192.78233057380422</v>
      </c>
    </row>
    <row r="192" spans="1:7" ht="15" x14ac:dyDescent="0.25">
      <c r="A192" s="36">
        <f t="shared" si="15"/>
        <v>145</v>
      </c>
      <c r="B192" s="71" t="str">
        <f>'[1]Под 4 и 5'!A14</f>
        <v>4/ 145</v>
      </c>
      <c r="C192" s="87" t="s">
        <v>250</v>
      </c>
      <c r="D192" s="204">
        <v>73.900000000000006</v>
      </c>
      <c r="E192" s="43">
        <f t="shared" ref="E192:E223" si="16">D192/$A$5*$E$4</f>
        <v>42.080027851500866</v>
      </c>
      <c r="F192" s="44">
        <v>4.5999999999999996</v>
      </c>
      <c r="G192" s="44">
        <f t="shared" si="13"/>
        <v>193.56812811690398</v>
      </c>
    </row>
    <row r="193" spans="1:7" ht="15" x14ac:dyDescent="0.25">
      <c r="A193" s="36">
        <f t="shared" si="15"/>
        <v>146</v>
      </c>
      <c r="B193" s="71" t="str">
        <f>'[1]Под 4 и 5'!A15</f>
        <v>4/ 146</v>
      </c>
      <c r="C193" s="87" t="s">
        <v>251</v>
      </c>
      <c r="D193" s="204">
        <v>105.6</v>
      </c>
      <c r="E193" s="43">
        <f t="shared" si="16"/>
        <v>60.1305946024153</v>
      </c>
      <c r="F193" s="44">
        <v>4.5999999999999996</v>
      </c>
      <c r="G193" s="44">
        <f t="shared" si="13"/>
        <v>276.60073517111039</v>
      </c>
    </row>
    <row r="194" spans="1:7" ht="15" x14ac:dyDescent="0.25">
      <c r="A194" s="36">
        <f t="shared" si="15"/>
        <v>147</v>
      </c>
      <c r="B194" s="71" t="str">
        <f>'[1]Под 4 и 5'!A16</f>
        <v>4/ 147</v>
      </c>
      <c r="C194" s="91" t="s">
        <v>252</v>
      </c>
      <c r="D194" s="204">
        <v>104.5</v>
      </c>
      <c r="E194" s="43">
        <f t="shared" si="16"/>
        <v>59.504234241973478</v>
      </c>
      <c r="F194" s="44">
        <v>4.5999999999999996</v>
      </c>
      <c r="G194" s="44">
        <f t="shared" si="13"/>
        <v>273.719477513078</v>
      </c>
    </row>
    <row r="195" spans="1:7" ht="15" x14ac:dyDescent="0.25">
      <c r="A195" s="36">
        <f t="shared" si="15"/>
        <v>148</v>
      </c>
      <c r="B195" s="71" t="str">
        <f>'[1]Под 4 и 5'!A17</f>
        <v>4/ 148</v>
      </c>
      <c r="C195" s="80" t="s">
        <v>253</v>
      </c>
      <c r="D195" s="204">
        <v>73.8</v>
      </c>
      <c r="E195" s="43">
        <f t="shared" si="16"/>
        <v>42.023086000551608</v>
      </c>
      <c r="F195" s="44">
        <v>4.5999999999999996</v>
      </c>
      <c r="G195" s="44">
        <f t="shared" si="13"/>
        <v>193.30619560253737</v>
      </c>
    </row>
    <row r="196" spans="1:7" ht="15" x14ac:dyDescent="0.25">
      <c r="A196" s="36">
        <f t="shared" si="15"/>
        <v>149</v>
      </c>
      <c r="B196" s="71" t="str">
        <f>'[1]Под 4 и 5'!A18</f>
        <v>4/ 149</v>
      </c>
      <c r="C196" s="95" t="s">
        <v>254</v>
      </c>
      <c r="D196" s="204">
        <v>74.900000000000006</v>
      </c>
      <c r="E196" s="43">
        <f t="shared" si="16"/>
        <v>42.649446360993437</v>
      </c>
      <c r="F196" s="44">
        <v>4.5999999999999996</v>
      </c>
      <c r="G196" s="44">
        <f t="shared" si="13"/>
        <v>196.18745326056978</v>
      </c>
    </row>
    <row r="197" spans="1:7" ht="15" x14ac:dyDescent="0.25">
      <c r="A197" s="36">
        <f t="shared" si="15"/>
        <v>150</v>
      </c>
      <c r="B197" s="71" t="str">
        <f>'[1]Под 4 и 5'!A19</f>
        <v>4/ 150</v>
      </c>
      <c r="C197" s="80" t="s">
        <v>255</v>
      </c>
      <c r="D197" s="204">
        <v>105.5</v>
      </c>
      <c r="E197" s="43">
        <f t="shared" si="16"/>
        <v>60.073652751466049</v>
      </c>
      <c r="F197" s="44">
        <v>4.5999999999999996</v>
      </c>
      <c r="G197" s="44">
        <f t="shared" si="13"/>
        <v>276.33880265674378</v>
      </c>
    </row>
    <row r="198" spans="1:7" ht="15" x14ac:dyDescent="0.25">
      <c r="A198" s="36">
        <f t="shared" si="15"/>
        <v>151</v>
      </c>
      <c r="B198" s="71" t="str">
        <f>'[1]Под 4 и 5'!A20</f>
        <v>4/ 151</v>
      </c>
      <c r="C198" s="95" t="s">
        <v>256</v>
      </c>
      <c r="D198" s="204">
        <v>106.3</v>
      </c>
      <c r="E198" s="43">
        <f t="shared" si="16"/>
        <v>60.529187559060105</v>
      </c>
      <c r="F198" s="44">
        <v>4.5999999999999996</v>
      </c>
      <c r="G198" s="44">
        <f t="shared" si="13"/>
        <v>278.43426277167646</v>
      </c>
    </row>
    <row r="199" spans="1:7" ht="15" x14ac:dyDescent="0.25">
      <c r="A199" s="36">
        <f t="shared" si="15"/>
        <v>152</v>
      </c>
      <c r="B199" s="71" t="str">
        <f>'[1]Под 4 и 5'!A21</f>
        <v>4/ 152</v>
      </c>
      <c r="C199" s="95" t="s">
        <v>257</v>
      </c>
      <c r="D199" s="204">
        <v>74.900000000000006</v>
      </c>
      <c r="E199" s="43">
        <f t="shared" si="16"/>
        <v>42.649446360993437</v>
      </c>
      <c r="F199" s="44">
        <v>4.5999999999999996</v>
      </c>
      <c r="G199" s="44">
        <f t="shared" si="13"/>
        <v>196.18745326056978</v>
      </c>
    </row>
    <row r="200" spans="1:7" ht="15" x14ac:dyDescent="0.25">
      <c r="A200" s="36">
        <f t="shared" si="15"/>
        <v>153</v>
      </c>
      <c r="B200" s="71" t="str">
        <f>'[1]Под 4 и 5'!A22</f>
        <v>4/ 153</v>
      </c>
      <c r="C200" s="91" t="s">
        <v>258</v>
      </c>
      <c r="D200" s="204">
        <v>78.599999999999994</v>
      </c>
      <c r="E200" s="43">
        <f t="shared" si="16"/>
        <v>44.756294846115935</v>
      </c>
      <c r="F200" s="44">
        <v>4.5999999999999996</v>
      </c>
      <c r="G200" s="44">
        <f t="shared" si="13"/>
        <v>205.8789562921333</v>
      </c>
    </row>
    <row r="201" spans="1:7" ht="15" x14ac:dyDescent="0.25">
      <c r="A201" s="36">
        <f t="shared" si="15"/>
        <v>154</v>
      </c>
      <c r="B201" s="71" t="str">
        <f>'[1]Под 4 и 5'!A23</f>
        <v>4/ 154</v>
      </c>
      <c r="C201" s="87" t="s">
        <v>259</v>
      </c>
      <c r="D201" s="204">
        <v>105</v>
      </c>
      <c r="E201" s="43">
        <f t="shared" si="16"/>
        <v>59.788943496719767</v>
      </c>
      <c r="F201" s="44">
        <v>4.5999999999999996</v>
      </c>
      <c r="G201" s="44">
        <f t="shared" si="13"/>
        <v>275.02914008491092</v>
      </c>
    </row>
    <row r="202" spans="1:7" ht="15" x14ac:dyDescent="0.25">
      <c r="A202" s="36">
        <f t="shared" si="15"/>
        <v>155</v>
      </c>
      <c r="B202" s="71" t="str">
        <f>'[1]Под 4 и 5'!A24</f>
        <v>4/ 155</v>
      </c>
      <c r="C202" s="87" t="s">
        <v>260</v>
      </c>
      <c r="D202" s="204">
        <f>106.3</f>
        <v>106.3</v>
      </c>
      <c r="E202" s="43">
        <f t="shared" si="16"/>
        <v>60.529187559060105</v>
      </c>
      <c r="F202" s="44">
        <v>4.5999999999999996</v>
      </c>
      <c r="G202" s="44">
        <f t="shared" si="13"/>
        <v>278.43426277167646</v>
      </c>
    </row>
    <row r="203" spans="1:7" ht="15" x14ac:dyDescent="0.25">
      <c r="A203" s="36">
        <f t="shared" si="15"/>
        <v>156</v>
      </c>
      <c r="B203" s="71" t="str">
        <f>'[1]Под 4 и 5'!A25</f>
        <v>4/ 156</v>
      </c>
      <c r="C203" s="91" t="s">
        <v>261</v>
      </c>
      <c r="D203" s="204">
        <v>73.599999999999994</v>
      </c>
      <c r="E203" s="43">
        <f t="shared" si="16"/>
        <v>41.909202298653092</v>
      </c>
      <c r="F203" s="44">
        <v>4.5999999999999996</v>
      </c>
      <c r="G203" s="44">
        <f t="shared" si="13"/>
        <v>192.78233057380422</v>
      </c>
    </row>
    <row r="204" spans="1:7" ht="15" x14ac:dyDescent="0.25">
      <c r="A204" s="36">
        <f t="shared" si="15"/>
        <v>157</v>
      </c>
      <c r="B204" s="71" t="str">
        <f>'[1]Под 4 и 5'!A26</f>
        <v>4/ 157</v>
      </c>
      <c r="C204" s="91" t="s">
        <v>262</v>
      </c>
      <c r="D204" s="204">
        <v>68.3</v>
      </c>
      <c r="E204" s="43">
        <f t="shared" si="16"/>
        <v>38.891284198342476</v>
      </c>
      <c r="F204" s="44">
        <v>4.5999999999999996</v>
      </c>
      <c r="G204" s="44">
        <f t="shared" si="13"/>
        <v>178.89990731237538</v>
      </c>
    </row>
    <row r="205" spans="1:7" ht="15" x14ac:dyDescent="0.25">
      <c r="A205" s="36">
        <f t="shared" si="15"/>
        <v>158</v>
      </c>
      <c r="B205" s="71" t="str">
        <f>'[1]Под 4 и 5'!A27</f>
        <v>4/ 158</v>
      </c>
      <c r="C205" s="80" t="s">
        <v>167</v>
      </c>
      <c r="D205" s="204">
        <v>110.2</v>
      </c>
      <c r="E205" s="43">
        <f t="shared" si="16"/>
        <v>62.749919746081126</v>
      </c>
      <c r="F205" s="44">
        <v>4.5999999999999996</v>
      </c>
      <c r="G205" s="44">
        <f t="shared" si="13"/>
        <v>288.64963083197318</v>
      </c>
    </row>
    <row r="206" spans="1:7" ht="15" x14ac:dyDescent="0.25">
      <c r="A206" s="36">
        <f t="shared" si="15"/>
        <v>159</v>
      </c>
      <c r="B206" s="71" t="str">
        <f>'[1]Под 4 и 5'!A28</f>
        <v>4/ 159</v>
      </c>
      <c r="C206" s="95" t="s">
        <v>263</v>
      </c>
      <c r="D206" s="204">
        <v>106.1</v>
      </c>
      <c r="E206" s="43">
        <f t="shared" si="16"/>
        <v>60.415303857161589</v>
      </c>
      <c r="F206" s="44">
        <v>4.5999999999999996</v>
      </c>
      <c r="G206" s="44">
        <f t="shared" si="13"/>
        <v>277.9103977429433</v>
      </c>
    </row>
    <row r="207" spans="1:7" ht="15" x14ac:dyDescent="0.25">
      <c r="A207" s="36">
        <f t="shared" si="15"/>
        <v>160</v>
      </c>
      <c r="B207" s="71" t="str">
        <f>'[1]Под 4 и 5'!A29</f>
        <v>4/ 160</v>
      </c>
      <c r="C207" s="95" t="s">
        <v>264</v>
      </c>
      <c r="D207" s="204">
        <v>76.5</v>
      </c>
      <c r="E207" s="43">
        <f t="shared" si="16"/>
        <v>43.560515976181541</v>
      </c>
      <c r="F207" s="44">
        <v>4.5999999999999996</v>
      </c>
      <c r="G207" s="44">
        <f t="shared" si="13"/>
        <v>200.37837349043508</v>
      </c>
    </row>
    <row r="208" spans="1:7" ht="15" x14ac:dyDescent="0.25">
      <c r="A208" s="36">
        <f t="shared" si="15"/>
        <v>161</v>
      </c>
      <c r="B208" s="71" t="str">
        <f>'[1]Под 4 и 5'!A30</f>
        <v>4/ 161</v>
      </c>
      <c r="C208" s="91" t="s">
        <v>265</v>
      </c>
      <c r="D208" s="204">
        <v>76</v>
      </c>
      <c r="E208" s="43">
        <f t="shared" si="16"/>
        <v>43.275806721435259</v>
      </c>
      <c r="F208" s="44">
        <v>4.5999999999999996</v>
      </c>
      <c r="G208" s="44">
        <f t="shared" si="13"/>
        <v>199.06871091860216</v>
      </c>
    </row>
    <row r="209" spans="1:7" ht="15" x14ac:dyDescent="0.25">
      <c r="A209" s="36">
        <f t="shared" si="15"/>
        <v>162</v>
      </c>
      <c r="B209" s="71" t="str">
        <f>'[1]Под 4 и 5'!A31</f>
        <v>4/ 162</v>
      </c>
      <c r="C209" s="86" t="s">
        <v>266</v>
      </c>
      <c r="D209" s="204">
        <v>105.5</v>
      </c>
      <c r="E209" s="43">
        <f t="shared" si="16"/>
        <v>60.073652751466049</v>
      </c>
      <c r="F209" s="44">
        <v>4.5999999999999996</v>
      </c>
      <c r="G209" s="44">
        <f t="shared" si="13"/>
        <v>276.33880265674378</v>
      </c>
    </row>
    <row r="210" spans="1:7" ht="15" x14ac:dyDescent="0.25">
      <c r="A210" s="36">
        <f t="shared" si="15"/>
        <v>163</v>
      </c>
      <c r="B210" s="71" t="str">
        <f>'[1]Под 4 и 5'!A32</f>
        <v>5/ 163</v>
      </c>
      <c r="C210" s="86" t="s">
        <v>267</v>
      </c>
      <c r="D210" s="208">
        <v>106.9</v>
      </c>
      <c r="E210" s="43">
        <f t="shared" si="16"/>
        <v>60.870838664755645</v>
      </c>
      <c r="F210" s="44">
        <v>4.5999999999999996</v>
      </c>
      <c r="G210" s="44">
        <f t="shared" si="13"/>
        <v>280.00585785787592</v>
      </c>
    </row>
    <row r="211" spans="1:7" ht="15" x14ac:dyDescent="0.25">
      <c r="A211" s="36">
        <f t="shared" si="15"/>
        <v>164</v>
      </c>
      <c r="B211" s="71" t="str">
        <f>'[1]Под 4 и 5'!A33</f>
        <v>5/ 164</v>
      </c>
      <c r="C211" s="147" t="s">
        <v>267</v>
      </c>
      <c r="D211" s="204">
        <v>76.2</v>
      </c>
      <c r="E211" s="43">
        <f t="shared" si="16"/>
        <v>43.389690423333775</v>
      </c>
      <c r="F211" s="44">
        <v>4.5999999999999996</v>
      </c>
      <c r="G211" s="44">
        <f t="shared" si="13"/>
        <v>199.59257594733535</v>
      </c>
    </row>
    <row r="212" spans="1:7" ht="15" x14ac:dyDescent="0.25">
      <c r="A212" s="36">
        <f t="shared" si="15"/>
        <v>165</v>
      </c>
      <c r="B212" s="71" t="str">
        <f>'[1]Под 4 и 5'!A34</f>
        <v>5/ 165</v>
      </c>
      <c r="C212" s="95" t="s">
        <v>966</v>
      </c>
      <c r="D212" s="204">
        <v>73.400000000000006</v>
      </c>
      <c r="E212" s="43">
        <f t="shared" si="16"/>
        <v>41.795318596754583</v>
      </c>
      <c r="F212" s="44">
        <v>4.5999999999999996</v>
      </c>
      <c r="G212" s="44">
        <f t="shared" si="13"/>
        <v>192.25846554507106</v>
      </c>
    </row>
    <row r="213" spans="1:7" ht="15" x14ac:dyDescent="0.25">
      <c r="A213" s="36">
        <f t="shared" si="15"/>
        <v>166</v>
      </c>
      <c r="B213" s="71" t="str">
        <f>'[1]Под 4 и 5'!A35</f>
        <v>5/ 166</v>
      </c>
      <c r="C213" s="148" t="s">
        <v>268</v>
      </c>
      <c r="D213" s="204">
        <v>109.2</v>
      </c>
      <c r="E213" s="43">
        <f t="shared" si="16"/>
        <v>62.180501236588562</v>
      </c>
      <c r="F213" s="44">
        <v>4.5999999999999996</v>
      </c>
      <c r="G213" s="44">
        <f t="shared" ref="G213:G237" si="17">E213*F213</f>
        <v>286.03030568830735</v>
      </c>
    </row>
    <row r="214" spans="1:7" ht="15" x14ac:dyDescent="0.25">
      <c r="A214" s="36">
        <f t="shared" si="15"/>
        <v>167</v>
      </c>
      <c r="B214" s="71" t="str">
        <f>'[1]Под 4 и 5'!A36</f>
        <v>5/ 167</v>
      </c>
      <c r="C214" s="87" t="s">
        <v>269</v>
      </c>
      <c r="D214" s="204">
        <v>107.2</v>
      </c>
      <c r="E214" s="43">
        <f t="shared" si="16"/>
        <v>61.041664217603419</v>
      </c>
      <c r="F214" s="44">
        <v>4.5999999999999996</v>
      </c>
      <c r="G214" s="44">
        <f t="shared" si="17"/>
        <v>280.79165540097569</v>
      </c>
    </row>
    <row r="215" spans="1:7" ht="15" x14ac:dyDescent="0.25">
      <c r="A215" s="36">
        <f t="shared" si="15"/>
        <v>168</v>
      </c>
      <c r="B215" s="71" t="str">
        <f>'[1]Под 4 и 5'!A37</f>
        <v>5/ 168</v>
      </c>
      <c r="C215" s="87" t="s">
        <v>960</v>
      </c>
      <c r="D215" s="204">
        <v>76.599999999999994</v>
      </c>
      <c r="E215" s="43">
        <f t="shared" si="16"/>
        <v>43.617457827130799</v>
      </c>
      <c r="F215" s="44">
        <v>4.5999999999999996</v>
      </c>
      <c r="G215" s="44">
        <f t="shared" si="17"/>
        <v>200.64030600480166</v>
      </c>
    </row>
    <row r="216" spans="1:7" ht="15" x14ac:dyDescent="0.25">
      <c r="A216" s="36">
        <f t="shared" si="15"/>
        <v>169</v>
      </c>
      <c r="B216" s="71" t="str">
        <f>'[1]Под 4 и 5'!A38</f>
        <v>5/ 169</v>
      </c>
      <c r="C216" s="91" t="s">
        <v>270</v>
      </c>
      <c r="D216" s="204">
        <v>74.3</v>
      </c>
      <c r="E216" s="43">
        <f t="shared" si="16"/>
        <v>42.30779525529789</v>
      </c>
      <c r="F216" s="44">
        <v>4.5999999999999996</v>
      </c>
      <c r="G216" s="44">
        <f t="shared" si="17"/>
        <v>194.61585817437029</v>
      </c>
    </row>
    <row r="217" spans="1:7" ht="15" x14ac:dyDescent="0.25">
      <c r="A217" s="36">
        <f t="shared" si="15"/>
        <v>170</v>
      </c>
      <c r="B217" s="71" t="str">
        <f>'[1]Под 4 и 5'!A39</f>
        <v>5/ 170</v>
      </c>
      <c r="C217" s="36" t="s">
        <v>271</v>
      </c>
      <c r="D217" s="204">
        <v>107.6</v>
      </c>
      <c r="E217" s="43">
        <f t="shared" si="16"/>
        <v>61.269431621400436</v>
      </c>
      <c r="F217" s="44">
        <v>4.5999999999999996</v>
      </c>
      <c r="G217" s="44">
        <f t="shared" si="17"/>
        <v>281.839385458442</v>
      </c>
    </row>
    <row r="218" spans="1:7" ht="15" x14ac:dyDescent="0.25">
      <c r="A218" s="36">
        <f t="shared" si="15"/>
        <v>171</v>
      </c>
      <c r="B218" s="71" t="str">
        <f>'[1]Под 4 и 5'!A40</f>
        <v>5/ 171</v>
      </c>
      <c r="C218" s="87" t="s">
        <v>272</v>
      </c>
      <c r="D218" s="204">
        <v>107</v>
      </c>
      <c r="E218" s="43">
        <f t="shared" si="16"/>
        <v>60.927780515704903</v>
      </c>
      <c r="F218" s="44">
        <v>4.5999999999999996</v>
      </c>
      <c r="G218" s="44">
        <f t="shared" si="17"/>
        <v>280.26779037224253</v>
      </c>
    </row>
    <row r="219" spans="1:7" ht="15" x14ac:dyDescent="0.25">
      <c r="A219" s="36">
        <f t="shared" si="15"/>
        <v>172</v>
      </c>
      <c r="B219" s="71" t="str">
        <f>'[1]Под 4 и 5'!A41</f>
        <v>5/ 172</v>
      </c>
      <c r="C219" s="91" t="s">
        <v>273</v>
      </c>
      <c r="D219" s="204">
        <v>76.8</v>
      </c>
      <c r="E219" s="43">
        <f t="shared" si="16"/>
        <v>43.731341529029315</v>
      </c>
      <c r="F219" s="44">
        <v>4.5999999999999996</v>
      </c>
      <c r="G219" s="44">
        <f t="shared" si="17"/>
        <v>201.16417103353484</v>
      </c>
    </row>
    <row r="220" spans="1:7" ht="15" x14ac:dyDescent="0.25">
      <c r="A220" s="36">
        <f t="shared" si="15"/>
        <v>173</v>
      </c>
      <c r="B220" s="71" t="str">
        <f>'[1]Под 4 и 5'!A42</f>
        <v>5/ 173</v>
      </c>
      <c r="C220" s="80" t="s">
        <v>274</v>
      </c>
      <c r="D220" s="204">
        <v>74.599999999999994</v>
      </c>
      <c r="E220" s="43">
        <f t="shared" si="16"/>
        <v>42.478620808145656</v>
      </c>
      <c r="F220" s="44">
        <v>4.5999999999999996</v>
      </c>
      <c r="G220" s="44">
        <f t="shared" si="17"/>
        <v>195.40165571746999</v>
      </c>
    </row>
    <row r="221" spans="1:7" ht="15" x14ac:dyDescent="0.25">
      <c r="A221" s="36">
        <f t="shared" si="15"/>
        <v>174</v>
      </c>
      <c r="B221" s="71" t="str">
        <f>'[1]Под 4 и 5'!A43</f>
        <v>5/ 174</v>
      </c>
      <c r="C221" s="95" t="s">
        <v>275</v>
      </c>
      <c r="D221" s="204">
        <v>107.4</v>
      </c>
      <c r="E221" s="43">
        <f t="shared" si="16"/>
        <v>61.155547919501934</v>
      </c>
      <c r="F221" s="44">
        <v>4.5999999999999996</v>
      </c>
      <c r="G221" s="44">
        <f t="shared" si="17"/>
        <v>281.3155204297089</v>
      </c>
    </row>
    <row r="222" spans="1:7" ht="15" x14ac:dyDescent="0.25">
      <c r="A222" s="36">
        <f t="shared" si="15"/>
        <v>175</v>
      </c>
      <c r="B222" s="71" t="str">
        <f>'[1]Под 4 и 5'!A44</f>
        <v>5/ 175</v>
      </c>
      <c r="C222" s="36" t="s">
        <v>276</v>
      </c>
      <c r="D222" s="204">
        <v>107.4</v>
      </c>
      <c r="E222" s="43">
        <f t="shared" si="16"/>
        <v>61.155547919501934</v>
      </c>
      <c r="F222" s="44">
        <v>4.5999999999999996</v>
      </c>
      <c r="G222" s="44">
        <f t="shared" si="17"/>
        <v>281.3155204297089</v>
      </c>
    </row>
    <row r="223" spans="1:7" ht="15" x14ac:dyDescent="0.25">
      <c r="A223" s="36">
        <f t="shared" si="15"/>
        <v>176</v>
      </c>
      <c r="B223" s="71" t="str">
        <f>'[1]Под 4 и 5'!A45</f>
        <v>5/ 176</v>
      </c>
      <c r="C223" s="95" t="s">
        <v>277</v>
      </c>
      <c r="D223" s="204">
        <v>76.5</v>
      </c>
      <c r="E223" s="43">
        <f t="shared" si="16"/>
        <v>43.560515976181541</v>
      </c>
      <c r="F223" s="44">
        <v>4.5999999999999996</v>
      </c>
      <c r="G223" s="44">
        <f t="shared" si="17"/>
        <v>200.37837349043508</v>
      </c>
    </row>
    <row r="224" spans="1:7" ht="15" x14ac:dyDescent="0.25">
      <c r="A224" s="36">
        <f t="shared" si="15"/>
        <v>177</v>
      </c>
      <c r="B224" s="71" t="str">
        <f>'[1]Под 4 и 5'!A46</f>
        <v>5/ 177</v>
      </c>
      <c r="C224" s="95" t="s">
        <v>278</v>
      </c>
      <c r="D224" s="204">
        <v>74.3</v>
      </c>
      <c r="E224" s="43">
        <f t="shared" ref="E224:E237" si="18">D224/$A$5*$E$4</f>
        <v>42.30779525529789</v>
      </c>
      <c r="F224" s="44">
        <v>4.5999999999999996</v>
      </c>
      <c r="G224" s="44">
        <f t="shared" si="17"/>
        <v>194.61585817437029</v>
      </c>
    </row>
    <row r="225" spans="1:7" ht="15" x14ac:dyDescent="0.25">
      <c r="A225" s="36">
        <f t="shared" si="15"/>
        <v>178</v>
      </c>
      <c r="B225" s="71" t="str">
        <f>'[1]Под 4 и 5'!A47</f>
        <v>5/ 178</v>
      </c>
      <c r="C225" s="91" t="s">
        <v>987</v>
      </c>
      <c r="D225" s="204">
        <f>110.2-2.7</f>
        <v>107.5</v>
      </c>
      <c r="E225" s="43">
        <f t="shared" si="18"/>
        <v>61.212489770451185</v>
      </c>
      <c r="F225" s="44">
        <v>4.5999999999999996</v>
      </c>
      <c r="G225" s="44">
        <f t="shared" si="17"/>
        <v>281.57745294407545</v>
      </c>
    </row>
    <row r="226" spans="1:7" ht="15" x14ac:dyDescent="0.25">
      <c r="A226" s="36">
        <f t="shared" si="15"/>
        <v>179</v>
      </c>
      <c r="B226" s="71" t="str">
        <f>'[1]Под 4 и 5'!A48</f>
        <v>5/ 179</v>
      </c>
      <c r="C226" s="87" t="s">
        <v>279</v>
      </c>
      <c r="D226" s="204">
        <v>107.1</v>
      </c>
      <c r="E226" s="43">
        <f t="shared" si="18"/>
        <v>60.984722366654161</v>
      </c>
      <c r="F226" s="44">
        <v>4.5999999999999996</v>
      </c>
      <c r="G226" s="44">
        <f t="shared" si="17"/>
        <v>280.52972288660914</v>
      </c>
    </row>
    <row r="227" spans="1:7" ht="15" x14ac:dyDescent="0.25">
      <c r="A227" s="36">
        <f t="shared" si="15"/>
        <v>180</v>
      </c>
      <c r="B227" s="71" t="str">
        <f>'[1]Под 4 и 5'!A49</f>
        <v>5/ 180</v>
      </c>
      <c r="C227" s="87" t="s">
        <v>280</v>
      </c>
      <c r="D227" s="204">
        <v>76.5</v>
      </c>
      <c r="E227" s="43">
        <f t="shared" si="18"/>
        <v>43.560515976181541</v>
      </c>
      <c r="F227" s="44">
        <v>4.5999999999999996</v>
      </c>
      <c r="G227" s="44">
        <f t="shared" si="17"/>
        <v>200.37837349043508</v>
      </c>
    </row>
    <row r="228" spans="1:7" ht="15" x14ac:dyDescent="0.25">
      <c r="A228" s="36">
        <f t="shared" si="15"/>
        <v>181</v>
      </c>
      <c r="B228" s="71" t="str">
        <f>'[1]Под 4 и 5'!A50</f>
        <v>5/ 181</v>
      </c>
      <c r="C228" s="87" t="s">
        <v>281</v>
      </c>
      <c r="D228" s="204">
        <f>74.3</f>
        <v>74.3</v>
      </c>
      <c r="E228" s="43">
        <f t="shared" si="18"/>
        <v>42.30779525529789</v>
      </c>
      <c r="F228" s="44">
        <v>4.5999999999999996</v>
      </c>
      <c r="G228" s="44">
        <f t="shared" si="17"/>
        <v>194.61585817437029</v>
      </c>
    </row>
    <row r="229" spans="1:7" ht="15" x14ac:dyDescent="0.25">
      <c r="A229" s="36">
        <f t="shared" si="15"/>
        <v>182</v>
      </c>
      <c r="B229" s="71" t="str">
        <f>'[1]Под 4 и 5'!A51</f>
        <v>5/ 182</v>
      </c>
      <c r="C229" s="91" t="s">
        <v>282</v>
      </c>
      <c r="D229" s="204">
        <v>107.5</v>
      </c>
      <c r="E229" s="43">
        <f t="shared" si="18"/>
        <v>61.212489770451185</v>
      </c>
      <c r="F229" s="44">
        <v>4.5999999999999996</v>
      </c>
      <c r="G229" s="44">
        <f t="shared" si="17"/>
        <v>281.57745294407545</v>
      </c>
    </row>
    <row r="230" spans="1:7" ht="15" x14ac:dyDescent="0.25">
      <c r="A230" s="36">
        <f t="shared" si="15"/>
        <v>183</v>
      </c>
      <c r="B230" s="71" t="str">
        <f>'[1]Под 4 и 5'!A52</f>
        <v>5/ 183</v>
      </c>
      <c r="C230" s="80" t="s">
        <v>283</v>
      </c>
      <c r="D230" s="204">
        <v>107.2</v>
      </c>
      <c r="E230" s="43">
        <f t="shared" si="18"/>
        <v>61.041664217603419</v>
      </c>
      <c r="F230" s="44">
        <v>4.5999999999999996</v>
      </c>
      <c r="G230" s="44">
        <f t="shared" si="17"/>
        <v>280.79165540097569</v>
      </c>
    </row>
    <row r="231" spans="1:7" ht="15" x14ac:dyDescent="0.25">
      <c r="A231" s="36">
        <f t="shared" si="15"/>
        <v>184</v>
      </c>
      <c r="B231" s="71" t="str">
        <f>'[1]Под 4 и 5'!A53</f>
        <v>5/ 184</v>
      </c>
      <c r="C231" s="95" t="s">
        <v>284</v>
      </c>
      <c r="D231" s="204">
        <v>76.7</v>
      </c>
      <c r="E231" s="43">
        <f t="shared" si="18"/>
        <v>43.674399678080057</v>
      </c>
      <c r="F231" s="44">
        <v>4.5999999999999996</v>
      </c>
      <c r="G231" s="44">
        <f t="shared" si="17"/>
        <v>200.90223851916824</v>
      </c>
    </row>
    <row r="232" spans="1:7" ht="15" x14ac:dyDescent="0.25">
      <c r="A232" s="36">
        <f t="shared" si="15"/>
        <v>185</v>
      </c>
      <c r="B232" s="71" t="str">
        <f>'[1]Под 4 и 5'!A54</f>
        <v>5/ 185</v>
      </c>
      <c r="C232" s="98" t="s">
        <v>285</v>
      </c>
      <c r="D232" s="204">
        <v>74.400000000000006</v>
      </c>
      <c r="E232" s="43">
        <f t="shared" si="18"/>
        <v>42.364737106247148</v>
      </c>
      <c r="F232" s="44">
        <v>4.5999999999999996</v>
      </c>
      <c r="G232" s="44">
        <f t="shared" si="17"/>
        <v>194.87779068873687</v>
      </c>
    </row>
    <row r="233" spans="1:7" ht="15" x14ac:dyDescent="0.25">
      <c r="A233" s="36">
        <f t="shared" si="15"/>
        <v>186</v>
      </c>
      <c r="B233" s="71" t="s">
        <v>286</v>
      </c>
      <c r="C233" s="99" t="s">
        <v>287</v>
      </c>
      <c r="D233" s="204">
        <v>107.6</v>
      </c>
      <c r="E233" s="43">
        <f t="shared" si="18"/>
        <v>61.269431621400436</v>
      </c>
      <c r="F233" s="44">
        <v>4.5999999999999996</v>
      </c>
      <c r="G233" s="44">
        <f t="shared" si="17"/>
        <v>281.839385458442</v>
      </c>
    </row>
    <row r="234" spans="1:7" ht="15" x14ac:dyDescent="0.25">
      <c r="A234" s="36">
        <f t="shared" si="15"/>
        <v>187</v>
      </c>
      <c r="B234" s="71" t="str">
        <f>'[1]Под 4 и 5'!A62</f>
        <v>5/ 187</v>
      </c>
      <c r="C234" s="87" t="s">
        <v>288</v>
      </c>
      <c r="D234" s="204">
        <f>115</f>
        <v>115</v>
      </c>
      <c r="E234" s="43">
        <f t="shared" si="18"/>
        <v>65.483128591645453</v>
      </c>
      <c r="F234" s="44">
        <v>4.5999999999999996</v>
      </c>
      <c r="G234" s="44">
        <f t="shared" si="17"/>
        <v>301.22239152156908</v>
      </c>
    </row>
    <row r="235" spans="1:7" ht="15" x14ac:dyDescent="0.25">
      <c r="A235" s="36">
        <f t="shared" si="15"/>
        <v>188</v>
      </c>
      <c r="B235" s="71" t="str">
        <f>'[1]Под 4 и 5'!A63</f>
        <v>5/ 188</v>
      </c>
      <c r="C235" s="80" t="s">
        <v>289</v>
      </c>
      <c r="D235" s="204">
        <v>78.099999999999994</v>
      </c>
      <c r="E235" s="43">
        <f t="shared" si="18"/>
        <v>44.471585591369646</v>
      </c>
      <c r="F235" s="44">
        <v>4.5999999999999996</v>
      </c>
      <c r="G235" s="44">
        <f t="shared" si="17"/>
        <v>204.56929372030035</v>
      </c>
    </row>
    <row r="236" spans="1:7" ht="15" x14ac:dyDescent="0.25">
      <c r="A236" s="36">
        <f t="shared" si="15"/>
        <v>189</v>
      </c>
      <c r="B236" s="71" t="str">
        <f>'[1]Под 4 и 5'!A64</f>
        <v>5/ 189</v>
      </c>
      <c r="C236" s="91" t="s">
        <v>290</v>
      </c>
      <c r="D236" s="204">
        <v>78.599999999999994</v>
      </c>
      <c r="E236" s="43">
        <f t="shared" si="18"/>
        <v>44.756294846115935</v>
      </c>
      <c r="F236" s="44">
        <v>4.5999999999999996</v>
      </c>
      <c r="G236" s="44">
        <f t="shared" si="17"/>
        <v>205.8789562921333</v>
      </c>
    </row>
    <row r="237" spans="1:7" ht="15" x14ac:dyDescent="0.25">
      <c r="A237" s="36">
        <f t="shared" si="15"/>
        <v>190</v>
      </c>
      <c r="B237" s="71" t="str">
        <f>'[1]Под 4 и 5'!A65</f>
        <v>5/ 190</v>
      </c>
      <c r="C237" s="91" t="s">
        <v>291</v>
      </c>
      <c r="D237" s="204">
        <f>112.6</f>
        <v>112.6</v>
      </c>
      <c r="E237" s="43">
        <f t="shared" si="18"/>
        <v>64.116524168863293</v>
      </c>
      <c r="F237" s="44">
        <v>4.5999999999999996</v>
      </c>
      <c r="G237" s="44">
        <f t="shared" si="17"/>
        <v>294.9360111767711</v>
      </c>
    </row>
    <row r="238" spans="1:7" x14ac:dyDescent="0.2">
      <c r="A238" s="74"/>
      <c r="B238" s="100"/>
      <c r="C238" s="101"/>
      <c r="D238" s="102">
        <f>SUM(D48:D237)</f>
        <v>15221.5</v>
      </c>
      <c r="E238" s="102">
        <f>SUM(E48:E237)</f>
        <v>8667.403842241145</v>
      </c>
      <c r="F238" s="103"/>
      <c r="G238" s="323">
        <f>SUM(G48:G237)</f>
        <v>39870.057674309253</v>
      </c>
    </row>
    <row r="239" spans="1:7" x14ac:dyDescent="0.2">
      <c r="C239" t="s">
        <v>1019</v>
      </c>
      <c r="D239" s="38">
        <f>D238+D36</f>
        <v>16565.2</v>
      </c>
      <c r="E239" s="38">
        <f>E238+E36</f>
        <v>9432.5314934463095</v>
      </c>
      <c r="G239" s="324">
        <f>G238+G36</f>
        <v>43389.644869853015</v>
      </c>
    </row>
    <row r="240" spans="1:7" x14ac:dyDescent="0.2">
      <c r="E240" s="104"/>
    </row>
    <row r="243" spans="2:2" x14ac:dyDescent="0.2">
      <c r="B243" s="10"/>
    </row>
    <row r="244" spans="2:2" x14ac:dyDescent="0.2">
      <c r="B244" s="10"/>
    </row>
    <row r="245" spans="2:2" x14ac:dyDescent="0.2">
      <c r="B245" s="10"/>
    </row>
    <row r="246" spans="2:2" x14ac:dyDescent="0.2">
      <c r="B246" s="10"/>
    </row>
  </sheetData>
  <customSheetViews>
    <customSheetView guid="{59BB3A05-2517-4212-B4B0-766CE27362F6}" fitToPage="1" state="hidden">
      <selection activeCell="C14" sqref="C14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1"/>
      <headerFooter alignWithMargins="0"/>
    </customSheetView>
    <customSheetView guid="{11E80AD0-6AA7-470D-8311-11AF96F196E5}" fitToPage="1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2"/>
      <headerFooter alignWithMargins="0"/>
    </customSheetView>
    <customSheetView guid="{1298D0A2-0CF6-434E-A6CD-B210E2963ADD}" fitToPage="1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3"/>
      <headerFooter alignWithMargins="0"/>
    </customSheetView>
  </customSheetViews>
  <mergeCells count="6">
    <mergeCell ref="A9:D9"/>
    <mergeCell ref="A11:D11"/>
    <mergeCell ref="A1:E1"/>
    <mergeCell ref="A4:B4"/>
    <mergeCell ref="A2:E2"/>
    <mergeCell ref="A3:E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79" fitToHeight="8" orientation="portrait" r:id="rId4"/>
  <headerFooter alignWithMargins="0"/>
  <ignoredErrors>
    <ignoredError sqref="E36 G3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workbookViewId="0">
      <selection activeCell="C8" sqref="C8"/>
    </sheetView>
  </sheetViews>
  <sheetFormatPr defaultRowHeight="12.75" x14ac:dyDescent="0.2"/>
  <cols>
    <col min="1" max="1" width="6.5703125" customWidth="1"/>
    <col min="2" max="2" width="32.85546875" customWidth="1"/>
    <col min="3" max="3" width="18.85546875" customWidth="1"/>
    <col min="4" max="4" width="15.7109375" style="38" customWidth="1"/>
    <col min="5" max="5" width="17.42578125" customWidth="1"/>
    <col min="6" max="6" width="10.140625" customWidth="1"/>
    <col min="7" max="7" width="13.5703125" customWidth="1"/>
  </cols>
  <sheetData>
    <row r="1" spans="1:7" ht="21" customHeight="1" x14ac:dyDescent="0.2">
      <c r="A1" s="838"/>
      <c r="B1" s="838"/>
      <c r="C1" s="838"/>
      <c r="D1" s="838"/>
      <c r="E1" s="838"/>
    </row>
    <row r="2" spans="1:7" ht="41.25" customHeight="1" x14ac:dyDescent="0.2">
      <c r="A2" s="845" t="s">
        <v>1028</v>
      </c>
      <c r="B2" s="845"/>
      <c r="C2" s="845"/>
      <c r="D2" s="845"/>
      <c r="E2" s="845"/>
    </row>
    <row r="3" spans="1:7" ht="16.5" customHeight="1" x14ac:dyDescent="0.2">
      <c r="A3" s="841" t="s">
        <v>1429</v>
      </c>
      <c r="B3" s="841"/>
      <c r="C3" s="841"/>
      <c r="D3" s="841"/>
      <c r="E3" s="841"/>
    </row>
    <row r="4" spans="1:7" ht="15" x14ac:dyDescent="0.35">
      <c r="A4" s="839" t="s">
        <v>1431</v>
      </c>
      <c r="B4" s="839"/>
      <c r="C4" s="371"/>
      <c r="D4" s="371"/>
      <c r="E4" s="371">
        <v>25188</v>
      </c>
    </row>
    <row r="5" spans="1:7" ht="15" x14ac:dyDescent="0.25">
      <c r="A5" s="377">
        <v>44234.6</v>
      </c>
      <c r="B5" s="372" t="s">
        <v>1466</v>
      </c>
      <c r="C5" s="293"/>
      <c r="D5" s="293"/>
      <c r="E5" s="292"/>
      <c r="F5" s="134"/>
    </row>
    <row r="6" spans="1:7" ht="15" x14ac:dyDescent="0.25">
      <c r="A6" s="372" t="s">
        <v>1430</v>
      </c>
      <c r="B6" s="294">
        <f>E4*4.6/A5</f>
        <v>2.6193251436658178</v>
      </c>
      <c r="C6" s="293" t="s">
        <v>1030</v>
      </c>
      <c r="D6" s="293"/>
      <c r="E6" s="292"/>
      <c r="F6" s="134"/>
    </row>
    <row r="7" spans="1:7" ht="26.25" customHeight="1" x14ac:dyDescent="0.25">
      <c r="B7" s="37"/>
      <c r="C7" s="296" t="s">
        <v>2013</v>
      </c>
    </row>
    <row r="8" spans="1:7" s="35" customFormat="1" ht="25.5" x14ac:dyDescent="0.2">
      <c r="A8" s="34" t="s">
        <v>23</v>
      </c>
      <c r="B8" s="39" t="s">
        <v>24</v>
      </c>
      <c r="C8" s="39"/>
      <c r="D8" s="34" t="s">
        <v>26</v>
      </c>
      <c r="E8" s="40" t="s">
        <v>25</v>
      </c>
      <c r="F8" s="34" t="s">
        <v>1022</v>
      </c>
      <c r="G8" s="34" t="s">
        <v>1023</v>
      </c>
    </row>
    <row r="9" spans="1:7" ht="15.75" thickBot="1" x14ac:dyDescent="0.3">
      <c r="A9" s="36"/>
      <c r="B9" s="56" t="s">
        <v>82</v>
      </c>
      <c r="C9" s="141"/>
      <c r="D9" s="41"/>
      <c r="E9" s="57"/>
      <c r="F9" s="54"/>
      <c r="G9" s="215"/>
    </row>
    <row r="10" spans="1:7" ht="15.75" thickTop="1" x14ac:dyDescent="0.25">
      <c r="A10" s="36">
        <v>1</v>
      </c>
      <c r="B10" s="58" t="s">
        <v>83</v>
      </c>
      <c r="C10" s="59" t="s">
        <v>84</v>
      </c>
      <c r="D10" s="44">
        <v>112.3</v>
      </c>
      <c r="E10" s="43">
        <f>D10/$A$5*$E$4</f>
        <v>63.94569861601552</v>
      </c>
      <c r="F10" s="44">
        <v>4.5999999999999996</v>
      </c>
      <c r="G10" s="44">
        <f>E10*F10</f>
        <v>294.15021363367134</v>
      </c>
    </row>
    <row r="11" spans="1:7" ht="15.75" thickBot="1" x14ac:dyDescent="0.3">
      <c r="A11" s="36">
        <f t="shared" ref="A11:A26" si="0">A10+1</f>
        <v>2</v>
      </c>
      <c r="B11" s="60" t="s">
        <v>85</v>
      </c>
      <c r="C11" s="61"/>
      <c r="D11" s="44">
        <v>121.6</v>
      </c>
      <c r="E11" s="43">
        <f t="shared" ref="E11:E27" si="1">D11/$A$5*$E$4</f>
        <v>69.241290754296401</v>
      </c>
      <c r="F11" s="44">
        <v>4.5999999999999996</v>
      </c>
      <c r="G11" s="44">
        <f>E11*F11</f>
        <v>318.50993746976343</v>
      </c>
    </row>
    <row r="12" spans="1:7" ht="16.5" thickTop="1" thickBot="1" x14ac:dyDescent="0.3">
      <c r="A12" s="36">
        <f t="shared" si="0"/>
        <v>3</v>
      </c>
      <c r="B12" s="58" t="s">
        <v>86</v>
      </c>
      <c r="C12" s="59" t="s">
        <v>1031</v>
      </c>
      <c r="D12" s="44">
        <v>215.6</v>
      </c>
      <c r="E12" s="43">
        <f t="shared" si="1"/>
        <v>122.76663064659792</v>
      </c>
      <c r="F12" s="44">
        <v>4.5999999999999996</v>
      </c>
      <c r="G12" s="44">
        <f t="shared" ref="G12:G26" si="2">E12*F12</f>
        <v>564.72650097435042</v>
      </c>
    </row>
    <row r="13" spans="1:7" ht="16.5" thickTop="1" thickBot="1" x14ac:dyDescent="0.3">
      <c r="A13" s="36">
        <f t="shared" si="0"/>
        <v>4</v>
      </c>
      <c r="B13" s="62" t="s">
        <v>87</v>
      </c>
      <c r="C13" s="59" t="s">
        <v>1031</v>
      </c>
      <c r="D13" s="44">
        <v>228.9</v>
      </c>
      <c r="E13" s="43">
        <f>D13/$A$5*$E$4</f>
        <v>130.33989682284908</v>
      </c>
      <c r="F13" s="44">
        <v>4.5999999999999996</v>
      </c>
      <c r="G13" s="44">
        <f t="shared" si="2"/>
        <v>599.56352538510578</v>
      </c>
    </row>
    <row r="14" spans="1:7" ht="15.75" thickTop="1" x14ac:dyDescent="0.25">
      <c r="A14" s="36">
        <f>A13+1</f>
        <v>5</v>
      </c>
      <c r="B14" s="63" t="s">
        <v>88</v>
      </c>
      <c r="C14" s="49" t="s">
        <v>89</v>
      </c>
      <c r="D14" s="44">
        <v>104.7</v>
      </c>
      <c r="E14" s="43">
        <f>D14/$A$5*$E$4</f>
        <v>59.618117943871994</v>
      </c>
      <c r="F14" s="44">
        <v>4.5999999999999996</v>
      </c>
      <c r="G14" s="44">
        <f>E14*F14</f>
        <v>274.24334254181116</v>
      </c>
    </row>
    <row r="15" spans="1:7" ht="15" x14ac:dyDescent="0.25">
      <c r="A15" s="36">
        <f t="shared" si="0"/>
        <v>6</v>
      </c>
      <c r="B15" s="64" t="s">
        <v>90</v>
      </c>
      <c r="C15" s="46" t="s">
        <v>91</v>
      </c>
      <c r="D15" s="44">
        <v>110</v>
      </c>
      <c r="E15" s="43">
        <f t="shared" si="1"/>
        <v>62.636036044182603</v>
      </c>
      <c r="F15" s="44">
        <v>4.5999999999999996</v>
      </c>
      <c r="G15" s="44">
        <f t="shared" si="2"/>
        <v>288.12576580323997</v>
      </c>
    </row>
    <row r="16" spans="1:7" ht="15" x14ac:dyDescent="0.25">
      <c r="A16" s="36">
        <f t="shared" si="0"/>
        <v>7</v>
      </c>
      <c r="B16" s="65" t="s">
        <v>92</v>
      </c>
      <c r="C16" s="46" t="s">
        <v>93</v>
      </c>
      <c r="D16" s="44">
        <v>125.9</v>
      </c>
      <c r="E16" s="43">
        <f t="shared" si="1"/>
        <v>71.68979034511446</v>
      </c>
      <c r="F16" s="44">
        <v>4.5999999999999996</v>
      </c>
      <c r="G16" s="44">
        <f t="shared" si="2"/>
        <v>329.77303558752646</v>
      </c>
    </row>
    <row r="17" spans="1:7" ht="15.75" thickBot="1" x14ac:dyDescent="0.3">
      <c r="A17" s="36">
        <f t="shared" si="0"/>
        <v>8</v>
      </c>
      <c r="B17" s="62" t="s">
        <v>94</v>
      </c>
      <c r="C17" s="842" t="s">
        <v>95</v>
      </c>
      <c r="D17" s="44">
        <v>102.1</v>
      </c>
      <c r="E17" s="43">
        <f t="shared" si="1"/>
        <v>58.137629819191311</v>
      </c>
      <c r="F17" s="44">
        <v>4.5999999999999996</v>
      </c>
      <c r="G17" s="44">
        <f t="shared" si="2"/>
        <v>267.43309716828003</v>
      </c>
    </row>
    <row r="18" spans="1:7" ht="15.75" thickTop="1" x14ac:dyDescent="0.25">
      <c r="A18" s="36">
        <f t="shared" si="0"/>
        <v>9</v>
      </c>
      <c r="B18" s="66" t="s">
        <v>96</v>
      </c>
      <c r="C18" s="843"/>
      <c r="D18" s="44">
        <v>110.6</v>
      </c>
      <c r="E18" s="43">
        <f t="shared" si="1"/>
        <v>62.97768714987815</v>
      </c>
      <c r="F18" s="44">
        <v>4.5999999999999996</v>
      </c>
      <c r="G18" s="44">
        <f t="shared" si="2"/>
        <v>289.69736088943949</v>
      </c>
    </row>
    <row r="19" spans="1:7" ht="15" x14ac:dyDescent="0.25">
      <c r="A19" s="36">
        <f t="shared" si="0"/>
        <v>10</v>
      </c>
      <c r="B19" s="55" t="s">
        <v>97</v>
      </c>
      <c r="C19" s="46" t="s">
        <v>98</v>
      </c>
      <c r="D19" s="44">
        <v>116.9</v>
      </c>
      <c r="E19" s="43">
        <f t="shared" si="1"/>
        <v>66.565023759681338</v>
      </c>
      <c r="F19" s="44">
        <v>4.5999999999999996</v>
      </c>
      <c r="G19" s="44">
        <f t="shared" si="2"/>
        <v>306.19910929453414</v>
      </c>
    </row>
    <row r="20" spans="1:7" ht="15" x14ac:dyDescent="0.25">
      <c r="A20" s="36">
        <f t="shared" si="0"/>
        <v>11</v>
      </c>
      <c r="B20" s="56" t="s">
        <v>99</v>
      </c>
      <c r="C20" s="842" t="s">
        <v>100</v>
      </c>
      <c r="D20" s="44">
        <v>129.9</v>
      </c>
      <c r="E20" s="43">
        <f t="shared" si="1"/>
        <v>73.967464383084746</v>
      </c>
      <c r="F20" s="44">
        <v>4.5999999999999996</v>
      </c>
      <c r="G20" s="44">
        <f t="shared" si="2"/>
        <v>340.2503361621898</v>
      </c>
    </row>
    <row r="21" spans="1:7" ht="15.75" thickBot="1" x14ac:dyDescent="0.3">
      <c r="A21" s="67">
        <f t="shared" si="0"/>
        <v>12</v>
      </c>
      <c r="B21" s="68" t="s">
        <v>101</v>
      </c>
      <c r="C21" s="844"/>
      <c r="D21" s="44">
        <v>105.9</v>
      </c>
      <c r="E21" s="43">
        <f t="shared" si="1"/>
        <v>60.301420155263081</v>
      </c>
      <c r="F21" s="44">
        <v>4.5999999999999996</v>
      </c>
      <c r="G21" s="44">
        <f t="shared" si="2"/>
        <v>277.38653271421015</v>
      </c>
    </row>
    <row r="22" spans="1:7" ht="16.5" thickTop="1" thickBot="1" x14ac:dyDescent="0.3">
      <c r="A22" s="67">
        <f t="shared" si="0"/>
        <v>13</v>
      </c>
      <c r="B22" s="68" t="s">
        <v>1456</v>
      </c>
      <c r="C22" s="61" t="s">
        <v>1439</v>
      </c>
      <c r="D22" s="44">
        <v>34.9</v>
      </c>
      <c r="E22" s="43">
        <f>D22/$A$5*$E$4</f>
        <v>19.872705981290665</v>
      </c>
      <c r="F22" s="44">
        <v>4.5999999999999996</v>
      </c>
      <c r="G22" s="44">
        <f t="shared" si="2"/>
        <v>91.414447513937048</v>
      </c>
    </row>
    <row r="23" spans="1:7" ht="16.5" thickTop="1" thickBot="1" x14ac:dyDescent="0.3">
      <c r="A23" s="67">
        <f t="shared" si="0"/>
        <v>14</v>
      </c>
      <c r="B23" s="68" t="s">
        <v>1457</v>
      </c>
      <c r="C23" s="61" t="s">
        <v>1440</v>
      </c>
      <c r="D23" s="44">
        <v>37</v>
      </c>
      <c r="E23" s="43">
        <f>D23/$A$5*$E$4</f>
        <v>21.068484851225058</v>
      </c>
      <c r="F23" s="44">
        <v>4.5999999999999996</v>
      </c>
      <c r="G23" s="44">
        <f t="shared" si="2"/>
        <v>96.915030315635263</v>
      </c>
    </row>
    <row r="24" spans="1:7" ht="16.5" thickTop="1" thickBot="1" x14ac:dyDescent="0.3">
      <c r="A24" s="67">
        <f t="shared" si="0"/>
        <v>15</v>
      </c>
      <c r="B24" s="68" t="s">
        <v>1458</v>
      </c>
      <c r="C24" s="61" t="s">
        <v>1436</v>
      </c>
      <c r="D24" s="44">
        <v>28.9</v>
      </c>
      <c r="E24" s="43">
        <f>D24/$A$5*$E$4</f>
        <v>16.45619492433525</v>
      </c>
      <c r="F24" s="44">
        <v>4.5999999999999996</v>
      </c>
      <c r="G24" s="44">
        <f t="shared" si="2"/>
        <v>75.69849665194215</v>
      </c>
    </row>
    <row r="25" spans="1:7" ht="16.5" thickTop="1" thickBot="1" x14ac:dyDescent="0.3">
      <c r="A25" s="67">
        <f t="shared" si="0"/>
        <v>16</v>
      </c>
      <c r="B25" s="68" t="s">
        <v>1687</v>
      </c>
      <c r="C25" s="61" t="s">
        <v>1686</v>
      </c>
      <c r="D25" s="44">
        <v>14.5</v>
      </c>
      <c r="E25" s="43">
        <f>D25/$A$5*$E$4</f>
        <v>8.2565683876422522</v>
      </c>
      <c r="F25" s="44">
        <v>4.5999999999999996</v>
      </c>
      <c r="G25" s="44">
        <f t="shared" si="2"/>
        <v>37.980214583154357</v>
      </c>
    </row>
    <row r="26" spans="1:7" ht="16.5" thickTop="1" thickBot="1" x14ac:dyDescent="0.3">
      <c r="A26" s="67">
        <f t="shared" si="0"/>
        <v>17</v>
      </c>
      <c r="B26" s="68" t="s">
        <v>1688</v>
      </c>
      <c r="C26" s="61" t="s">
        <v>153</v>
      </c>
      <c r="D26" s="44">
        <v>14.5</v>
      </c>
      <c r="E26" s="43">
        <f>D26/$A$5*$E$4</f>
        <v>8.2565683876422522</v>
      </c>
      <c r="F26" s="44">
        <v>4.5999999999999996</v>
      </c>
      <c r="G26" s="44">
        <f t="shared" si="2"/>
        <v>37.980214583154357</v>
      </c>
    </row>
    <row r="27" spans="1:7" ht="16.5" thickTop="1" thickBot="1" x14ac:dyDescent="0.3">
      <c r="A27" s="36">
        <v>18</v>
      </c>
      <c r="B27" s="69" t="s">
        <v>102</v>
      </c>
      <c r="C27" s="70" t="s">
        <v>103</v>
      </c>
      <c r="D27" s="44"/>
      <c r="E27" s="43">
        <f t="shared" si="1"/>
        <v>0</v>
      </c>
      <c r="F27" s="44"/>
      <c r="G27" s="44"/>
    </row>
    <row r="28" spans="1:7" ht="15.75" thickTop="1" x14ac:dyDescent="0.25">
      <c r="A28" s="36"/>
      <c r="B28" s="53"/>
      <c r="C28" s="51"/>
      <c r="D28" s="210">
        <f>SUM(D10:D26)</f>
        <v>1714.2000000000003</v>
      </c>
      <c r="E28" s="210">
        <f>SUM(E10:E27)</f>
        <v>976.09720897216198</v>
      </c>
      <c r="F28" s="44"/>
      <c r="G28" s="210">
        <f>SUM(G10:G27)</f>
        <v>4490.0471612719466</v>
      </c>
    </row>
    <row r="29" spans="1:7" ht="15" x14ac:dyDescent="0.25">
      <c r="A29" s="36"/>
      <c r="B29" s="71" t="s">
        <v>104</v>
      </c>
      <c r="C29" s="72"/>
      <c r="D29" s="73"/>
      <c r="E29" s="43"/>
      <c r="F29" s="44"/>
      <c r="G29" s="44"/>
    </row>
    <row r="30" spans="1:7" ht="15" x14ac:dyDescent="0.25">
      <c r="A30" s="36">
        <v>1</v>
      </c>
      <c r="B30" s="71" t="s">
        <v>106</v>
      </c>
      <c r="C30" s="72"/>
      <c r="D30" s="44">
        <v>1221.3</v>
      </c>
      <c r="E30" s="43">
        <f>D30/$A$5*$E$4</f>
        <v>695.43082564327472</v>
      </c>
      <c r="F30" s="44">
        <v>4.5999999999999996</v>
      </c>
      <c r="G30" s="44">
        <f>E30*F30</f>
        <v>3198.9817979590634</v>
      </c>
    </row>
    <row r="31" spans="1:7" ht="15" x14ac:dyDescent="0.25">
      <c r="A31" s="36">
        <v>2</v>
      </c>
      <c r="B31" s="71" t="s">
        <v>107</v>
      </c>
      <c r="C31" s="72"/>
      <c r="D31" s="44">
        <v>809.3</v>
      </c>
      <c r="E31" s="43">
        <f>D31/$A$5*$E$4</f>
        <v>460.83039973233622</v>
      </c>
      <c r="F31" s="44">
        <v>4.5999999999999996</v>
      </c>
      <c r="G31" s="44">
        <f>E31*F31</f>
        <v>2119.8198387687466</v>
      </c>
    </row>
    <row r="32" spans="1:7" ht="15" x14ac:dyDescent="0.25">
      <c r="A32" s="36">
        <v>3</v>
      </c>
      <c r="B32" s="71" t="s">
        <v>108</v>
      </c>
      <c r="C32" s="72"/>
      <c r="D32" s="44">
        <v>272.60000000000002</v>
      </c>
      <c r="E32" s="43">
        <f>D32/$A$5*$E$4</f>
        <v>155.22348568767435</v>
      </c>
      <c r="F32" s="44">
        <v>4.5999999999999996</v>
      </c>
      <c r="G32" s="44">
        <f>E32*F32</f>
        <v>714.02803416330198</v>
      </c>
    </row>
    <row r="33" spans="1:7" ht="15" x14ac:dyDescent="0.25">
      <c r="A33" s="36">
        <v>4</v>
      </c>
      <c r="B33" s="71" t="s">
        <v>109</v>
      </c>
      <c r="C33" s="72"/>
      <c r="D33" s="44">
        <v>107.3</v>
      </c>
      <c r="E33" s="43">
        <f>D33/$A$5*$E$4</f>
        <v>61.09860606855267</v>
      </c>
      <c r="F33" s="44">
        <v>4.5999999999999996</v>
      </c>
      <c r="G33" s="44">
        <f>E33*F33</f>
        <v>281.05358791534223</v>
      </c>
    </row>
    <row r="34" spans="1:7" ht="15" x14ac:dyDescent="0.25">
      <c r="A34" s="36"/>
      <c r="B34" s="36"/>
      <c r="C34" s="36"/>
      <c r="D34" s="75">
        <f>SUM(D30:D33)</f>
        <v>2410.5</v>
      </c>
      <c r="E34" s="75">
        <f>SUM(E30:E33)</f>
        <v>1372.5833171318382</v>
      </c>
      <c r="F34" s="76"/>
      <c r="G34" s="75">
        <f>SUM(G30:G33)</f>
        <v>6313.8832588064552</v>
      </c>
    </row>
    <row r="35" spans="1:7" ht="18.75" customHeight="1" x14ac:dyDescent="0.25">
      <c r="A35" s="36"/>
      <c r="B35" s="72" t="s">
        <v>1043</v>
      </c>
      <c r="C35" s="101"/>
      <c r="D35" s="211">
        <f>D28+D34</f>
        <v>4124.7000000000007</v>
      </c>
      <c r="E35" s="211">
        <f>E28+E34</f>
        <v>2348.6805261039999</v>
      </c>
      <c r="F35" s="212"/>
      <c r="G35" s="211">
        <f>G28+G34</f>
        <v>10803.930420078403</v>
      </c>
    </row>
  </sheetData>
  <customSheetViews>
    <customSheetView guid="{59BB3A05-2517-4212-B4B0-766CE27362F6}" fitToPage="1" state="hidden">
      <selection activeCell="C8" sqref="C8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1"/>
      <headerFooter alignWithMargins="0"/>
    </customSheetView>
    <customSheetView guid="{11E80AD0-6AA7-470D-8311-11AF96F196E5}" fitToPage="1">
      <selection activeCell="C8" sqref="C8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2"/>
      <headerFooter alignWithMargins="0"/>
    </customSheetView>
    <customSheetView guid="{1298D0A2-0CF6-434E-A6CD-B210E2963ADD}" fitToPage="1">
      <selection activeCell="C8" sqref="C8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3"/>
      <headerFooter alignWithMargins="0"/>
    </customSheetView>
  </customSheetViews>
  <mergeCells count="6">
    <mergeCell ref="C17:C18"/>
    <mergeCell ref="C20:C2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6" fitToHeight="8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6</vt:i4>
      </vt:variant>
    </vt:vector>
  </HeadingPairs>
  <TitlesOfParts>
    <vt:vector size="21" baseType="lpstr">
      <vt:lpstr>Общ. счетчики</vt:lpstr>
      <vt:lpstr>Под. 1 и 2</vt:lpstr>
      <vt:lpstr>Под. 3</vt:lpstr>
      <vt:lpstr>Под. 4  и 5</vt:lpstr>
      <vt:lpstr>Под.6</vt:lpstr>
      <vt:lpstr>Нежил. пом.</vt:lpstr>
      <vt:lpstr>МОП корп. 1</vt:lpstr>
      <vt:lpstr>МОП корп. 2</vt:lpstr>
      <vt:lpstr>МОП корп. 4, 5, 6</vt:lpstr>
      <vt:lpstr>корп. 3</vt:lpstr>
      <vt:lpstr>Норматив вода</vt:lpstr>
      <vt:lpstr>Норматив ээ</vt:lpstr>
      <vt:lpstr>Справка по ОПУ и ИПУ</vt:lpstr>
      <vt:lpstr>Лист1</vt:lpstr>
      <vt:lpstr>Лист2</vt:lpstr>
      <vt:lpstr>'Нежил. пом.'!Область_печати</vt:lpstr>
      <vt:lpstr>'Общ. счетчики'!Область_печати</vt:lpstr>
      <vt:lpstr>'Под. 1 и 2'!Область_печати</vt:lpstr>
      <vt:lpstr>'Под. 3'!Область_печати</vt:lpstr>
      <vt:lpstr>'Под. 4  и 5'!Область_печати</vt:lpstr>
      <vt:lpstr>Под.6!Область_печати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HP</cp:lastModifiedBy>
  <cp:lastPrinted>2022-11-25T05:34:54Z</cp:lastPrinted>
  <dcterms:created xsi:type="dcterms:W3CDTF">2010-02-17T17:09:47Z</dcterms:created>
  <dcterms:modified xsi:type="dcterms:W3CDTF">2022-12-02T05:21:37Z</dcterms:modified>
</cp:coreProperties>
</file>